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780" windowHeight="11680" activeTab="2"/>
  </bookViews>
  <sheets>
    <sheet name="Instructions" sheetId="1" r:id="rId1"/>
    <sheet name="Template" sheetId="2" r:id="rId2"/>
    <sheet name="Example" sheetId="3" r:id="rId3"/>
  </sheets>
  <definedNames/>
  <calcPr fullCalcOnLoad="1"/>
</workbook>
</file>

<file path=xl/sharedStrings.xml><?xml version="1.0" encoding="utf-8"?>
<sst xmlns="http://schemas.openxmlformats.org/spreadsheetml/2006/main" count="164" uniqueCount="108">
  <si>
    <t>8. Cost Share is the amount of Adj Effort that is satisfied by cost share.  The sum of summer and cost share column must equal the Adj Effort column.</t>
  </si>
  <si>
    <t>9. Half yr $ = amount of effort converted to $ for a half year (12 pay periods).  It is derived by multiplying the annualized salary by the cost share percentage and then dividing by 2.  For example, if the annualized salary is $120,000 (9 month salary is $90,000) and cost share % is 8.333, the Half Year $ are $120,000 X .08333/2 = $5,000.  This is the amount of dollars you will allocate to this project over the life of the SAR period.</t>
  </si>
  <si>
    <t>10. # pays = number of pay periods over which you intend to allocate the Half Year $.  For example, if the project is active over 6 months, the # pays = 12 (two per month for six months).</t>
  </si>
  <si>
    <t>11. $ per pay = the Half Year $ amount divided by the # pays.  This represents the dollar amount you wish the LAM to allocate to this project.</t>
  </si>
  <si>
    <t>12. LAM % = $ per pay/per pay salary amount X 100.  This is derived by taking the $ per pay derived in #11 above and dividing it by the salary amount per pay (9-month salary/24).  Then you multiply by 100 to convert the number to a percentage for entering into the LAM.</t>
  </si>
  <si>
    <t>13. Actual Expense = effort certification website report under Activity by Dollars, Actual Expenses column</t>
  </si>
  <si>
    <t>Enter effort %</t>
  </si>
  <si>
    <t>Enter # months in this effort period</t>
  </si>
  <si>
    <t>Effort Period</t>
  </si>
  <si>
    <t>Enter dates here</t>
  </si>
  <si>
    <t>Enter Sumr mo here</t>
  </si>
  <si>
    <t>Enter Cost Shared Effort here</t>
  </si>
  <si>
    <t>enter per pay amount</t>
  </si>
  <si>
    <t>enter</t>
  </si>
  <si>
    <t>PINK = user enters this data</t>
  </si>
  <si>
    <t>GRAY = calculated based on user data</t>
  </si>
  <si>
    <t># of JVs</t>
  </si>
  <si>
    <t>Effort Dates</t>
  </si>
  <si>
    <t xml:space="preserve">JV Amt = the amount of increase or decrease to bring the Actual expense in line with the Half Year $ amount.  I don’t have a +/- 25% variance within my calculation, but I eyeball the actual amount and if it is reasonably close, I leave it as is.  </t>
  </si>
  <si>
    <t>Project Status</t>
  </si>
  <si>
    <t>Current</t>
  </si>
  <si>
    <t>Title</t>
  </si>
  <si>
    <t>Effort</t>
  </si>
  <si>
    <t>Dates</t>
  </si>
  <si>
    <t># mos</t>
  </si>
  <si>
    <t>ELEG332162</t>
  </si>
  <si>
    <t>AFOSR Circuits</t>
  </si>
  <si>
    <t>ELEG332158</t>
  </si>
  <si>
    <t>ONR DURIP MBE</t>
  </si>
  <si>
    <t xml:space="preserve">Current </t>
  </si>
  <si>
    <t>ONR DAI</t>
  </si>
  <si>
    <t>ELEG432189</t>
  </si>
  <si>
    <t>BAE/ARL CTA</t>
  </si>
  <si>
    <t>ELEG432182</t>
  </si>
  <si>
    <t>Intel Lithographic</t>
  </si>
  <si>
    <t>Curent</t>
  </si>
  <si>
    <t>ELEG332134</t>
  </si>
  <si>
    <t>ARO 3D Nano-Lith</t>
  </si>
  <si>
    <t>ELEG332161</t>
  </si>
  <si>
    <t>ONR MMW II</t>
  </si>
  <si>
    <t>ELEG312141</t>
  </si>
  <si>
    <t>NSF Photonic Cryst</t>
  </si>
  <si>
    <t>ELEG432158</t>
  </si>
  <si>
    <t>BrownU/DARPA</t>
  </si>
  <si>
    <t>ELEG432181</t>
  </si>
  <si>
    <t>UWIS/AFOSR</t>
  </si>
  <si>
    <t>Pending</t>
  </si>
  <si>
    <t xml:space="preserve">Purpose/Proposal </t>
  </si>
  <si>
    <t>DARPA MMW</t>
  </si>
  <si>
    <t>ARO Adv Lith</t>
  </si>
  <si>
    <t>Duke/DARPA</t>
  </si>
  <si>
    <t>Elsicon/DOE SBIR</t>
  </si>
  <si>
    <t>NIA Phototransistors</t>
  </si>
  <si>
    <t>PTS04-3130-0094</t>
  </si>
  <si>
    <t>DARPA NIM</t>
  </si>
  <si>
    <t>Adj Effort</t>
  </si>
  <si>
    <t xml:space="preserve">Wt </t>
  </si>
  <si>
    <t>Sub-Total Current</t>
  </si>
  <si>
    <t>Sub-Total Pending</t>
  </si>
  <si>
    <t>Grand Total</t>
  </si>
  <si>
    <t>CCMT332131</t>
  </si>
  <si>
    <t>ARL/CMRC 6.2</t>
  </si>
  <si>
    <t>Summer</t>
  </si>
  <si>
    <t>ELEG432191</t>
  </si>
  <si>
    <t>EMPhotonics/STTR2</t>
  </si>
  <si>
    <t>Cost Sh</t>
  </si>
  <si>
    <t>per pay</t>
  </si>
  <si>
    <t>LAM %</t>
  </si>
  <si>
    <t>Half yr $</t>
  </si>
  <si>
    <t># pay</t>
  </si>
  <si>
    <t>$ per pay</t>
  </si>
  <si>
    <t>9-month</t>
  </si>
  <si>
    <t>Annualized</t>
  </si>
  <si>
    <t>05000199</t>
  </si>
  <si>
    <t>DURIP AFOSR</t>
  </si>
  <si>
    <t>05000031</t>
  </si>
  <si>
    <t>NRO/Chip Scale Comp</t>
  </si>
  <si>
    <t>ELEG332168</t>
  </si>
  <si>
    <t>ELEG432195</t>
  </si>
  <si>
    <t>ELEG432198</t>
  </si>
  <si>
    <t>ELEG332157</t>
  </si>
  <si>
    <t>ELEG432199</t>
  </si>
  <si>
    <t>3/1/05-8/31/05</t>
  </si>
  <si>
    <t>3/1/05-4/30/05</t>
  </si>
  <si>
    <t>3/1/05-5/15/05</t>
  </si>
  <si>
    <t>3/1/05-6/30/05</t>
  </si>
  <si>
    <t>Actual Exp</t>
  </si>
  <si>
    <t>Thru 2/28/05</t>
  </si>
  <si>
    <t>Sumr</t>
  </si>
  <si>
    <t>JV Amt</t>
  </si>
  <si>
    <t>ELEG332171</t>
  </si>
  <si>
    <t>ONR Photonic Cryst</t>
  </si>
  <si>
    <t>Research % = 100</t>
  </si>
  <si>
    <t>JV#</t>
  </si>
  <si>
    <t>Net Cost Share</t>
  </si>
  <si>
    <t>Research % = 73%</t>
  </si>
  <si>
    <t>Teaching = 25%</t>
  </si>
  <si>
    <t>Service = 2%</t>
  </si>
  <si>
    <t>3/1/05-5/19/05</t>
  </si>
  <si>
    <t>ELEG332163</t>
  </si>
  <si>
    <t>Instructions to Effort Reporting Spreadsheet</t>
  </si>
  <si>
    <t>1. First three columns (Status, Purpose, Title) are self-explanatory</t>
  </si>
  <si>
    <t>2. Effort percentage is that amount as awarded including cost share amount.</t>
  </si>
  <si>
    <t>3. # mos refers to the number of months that the project is active within the SAR reporting period with the maximum of 6 months</t>
  </si>
  <si>
    <t>4. Wt. = percentage of months project is active within the SAR period.  It is calculated as # mos/6 with 1.0 used if project is active throughout the whole period.</t>
  </si>
  <si>
    <t xml:space="preserve">5. Adj. Effort is the Effort multiplied by the Wt.  </t>
  </si>
  <si>
    <t>6. Dates are the SAR dates for reporting</t>
  </si>
  <si>
    <t>7. Summer is the amount of Adj. Effort that is satisfied by use of summer months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</si>
</sst>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39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1" xfId="0" applyBorder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170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39" fontId="0" fillId="2" borderId="0" xfId="0" applyNumberFormat="1" applyFill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39" fontId="0" fillId="3" borderId="0" xfId="0" applyNumberFormat="1" applyFill="1" applyAlignment="1">
      <alignment/>
    </xf>
    <xf numFmtId="39" fontId="0" fillId="3" borderId="1" xfId="0" applyNumberFormat="1" applyFill="1" applyBorder="1" applyAlignment="1">
      <alignment/>
    </xf>
    <xf numFmtId="170" fontId="0" fillId="3" borderId="0" xfId="0" applyNumberFormat="1" applyFill="1" applyAlignment="1">
      <alignment/>
    </xf>
    <xf numFmtId="0" fontId="0" fillId="3" borderId="1" xfId="0" applyFill="1" applyBorder="1" applyAlignment="1">
      <alignment/>
    </xf>
    <xf numFmtId="2" fontId="0" fillId="3" borderId="0" xfId="0" applyNumberFormat="1" applyFill="1" applyAlignment="1">
      <alignment/>
    </xf>
    <xf numFmtId="170" fontId="0" fillId="3" borderId="1" xfId="0" applyNumberFormat="1" applyFill="1" applyBorder="1" applyAlignment="1">
      <alignment/>
    </xf>
    <xf numFmtId="1" fontId="6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7" fillId="3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0" fontId="0" fillId="3" borderId="3" xfId="0" applyNumberFormat="1" applyFill="1" applyBorder="1" applyAlignment="1">
      <alignment/>
    </xf>
    <xf numFmtId="0" fontId="5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9525</xdr:rowOff>
    </xdr:from>
    <xdr:to>
      <xdr:col>3</xdr:col>
      <xdr:colOff>171450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152775" y="161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180975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562350" y="30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866775</xdr:colOff>
      <xdr:row>0</xdr:row>
      <xdr:rowOff>85725</xdr:rowOff>
    </xdr:from>
    <xdr:to>
      <xdr:col>2</xdr:col>
      <xdr:colOff>171450</xdr:colOff>
      <xdr:row>0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1581150" y="857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114300</xdr:rowOff>
    </xdr:from>
    <xdr:to>
      <xdr:col>8</xdr:col>
      <xdr:colOff>171450</xdr:colOff>
      <xdr:row>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5905500" y="419100"/>
          <a:ext cx="47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114300</xdr:rowOff>
    </xdr:from>
    <xdr:to>
      <xdr:col>9</xdr:col>
      <xdr:colOff>323850</xdr:colOff>
      <xdr:row>3</xdr:row>
      <xdr:rowOff>114300</xdr:rowOff>
    </xdr:to>
    <xdr:sp>
      <xdr:nvSpPr>
        <xdr:cNvPr id="5" name="Line 5"/>
        <xdr:cNvSpPr>
          <a:spLocks/>
        </xdr:cNvSpPr>
      </xdr:nvSpPr>
      <xdr:spPr>
        <a:xfrm>
          <a:off x="6496050" y="1143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2</xdr:row>
      <xdr:rowOff>142875</xdr:rowOff>
    </xdr:from>
    <xdr:to>
      <xdr:col>14</xdr:col>
      <xdr:colOff>190500</xdr:colOff>
      <xdr:row>3</xdr:row>
      <xdr:rowOff>200025</xdr:rowOff>
    </xdr:to>
    <xdr:sp>
      <xdr:nvSpPr>
        <xdr:cNvPr id="6" name="Line 6"/>
        <xdr:cNvSpPr>
          <a:spLocks/>
        </xdr:cNvSpPr>
      </xdr:nvSpPr>
      <xdr:spPr>
        <a:xfrm>
          <a:off x="9248775" y="447675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L17"/>
  <sheetViews>
    <sheetView workbookViewId="0" topLeftCell="A13">
      <selection activeCell="A19" sqref="A19"/>
    </sheetView>
  </sheetViews>
  <sheetFormatPr defaultColWidth="11.421875" defaultRowHeight="12.75"/>
  <cols>
    <col min="1" max="1" width="18.140625" style="0" customWidth="1"/>
    <col min="2" max="2" width="15.7109375" style="0" customWidth="1"/>
    <col min="3" max="3" width="2.00390625" style="0" customWidth="1"/>
    <col min="4" max="4" width="14.140625" style="0" customWidth="1"/>
    <col min="5" max="5" width="1.8515625" style="0" customWidth="1"/>
    <col min="6" max="6" width="12.28125" style="0" customWidth="1"/>
    <col min="7" max="7" width="5.8515625" style="0" customWidth="1"/>
    <col min="8" max="8" width="16.8515625" style="0" customWidth="1"/>
    <col min="9" max="9" width="2.00390625" style="0" customWidth="1"/>
    <col min="10" max="10" width="12.00390625" style="0" customWidth="1"/>
    <col min="11" max="11" width="2.140625" style="0" customWidth="1"/>
    <col min="12" max="12" width="15.00390625" style="0" customWidth="1"/>
    <col min="13" max="16384" width="8.8515625" style="0" customWidth="1"/>
  </cols>
  <sheetData>
    <row r="1" ht="15">
      <c r="A1" s="44" t="s">
        <v>100</v>
      </c>
    </row>
    <row r="2" spans="1:8" ht="15">
      <c r="A2" s="43" t="s">
        <v>14</v>
      </c>
      <c r="B2" s="31"/>
      <c r="D2" s="32" t="s">
        <v>15</v>
      </c>
      <c r="E2" s="32"/>
      <c r="F2" s="32"/>
      <c r="G2" s="32"/>
      <c r="H2" s="21"/>
    </row>
    <row r="3" s="21" customFormat="1" ht="15">
      <c r="A3" s="45"/>
    </row>
    <row r="4" spans="1:6" ht="27.75" customHeight="1">
      <c r="A4" s="71" t="s">
        <v>101</v>
      </c>
      <c r="B4" s="70"/>
      <c r="C4" s="70"/>
      <c r="D4" s="70"/>
      <c r="E4" s="70"/>
      <c r="F4" s="70"/>
    </row>
    <row r="5" spans="1:8" ht="32.25" customHeight="1">
      <c r="A5" s="71" t="s">
        <v>102</v>
      </c>
      <c r="B5" s="70"/>
      <c r="C5" s="70"/>
      <c r="D5" s="70"/>
      <c r="E5" s="70"/>
      <c r="F5" s="70"/>
      <c r="H5" s="17"/>
    </row>
    <row r="6" spans="1:12" ht="31.5" customHeight="1">
      <c r="A6" s="71" t="s">
        <v>103</v>
      </c>
      <c r="B6" s="70"/>
      <c r="C6" s="70"/>
      <c r="D6" s="70"/>
      <c r="E6" s="70"/>
      <c r="F6" s="70"/>
      <c r="H6" s="12"/>
      <c r="I6" s="12"/>
      <c r="J6" s="12"/>
      <c r="K6" s="12"/>
      <c r="L6" s="12"/>
    </row>
    <row r="7" spans="1:12" ht="45.75" customHeight="1">
      <c r="A7" s="67" t="s">
        <v>104</v>
      </c>
      <c r="B7" s="68"/>
      <c r="C7" s="68"/>
      <c r="D7" s="68"/>
      <c r="E7" s="68"/>
      <c r="F7" s="68"/>
      <c r="H7" s="16"/>
      <c r="J7" s="16"/>
      <c r="L7" s="16"/>
    </row>
    <row r="8" spans="1:12" ht="19.5" customHeight="1">
      <c r="A8" s="67" t="s">
        <v>105</v>
      </c>
      <c r="B8" s="68"/>
      <c r="C8" s="68"/>
      <c r="D8" s="68"/>
      <c r="E8" s="68"/>
      <c r="F8" s="68"/>
      <c r="H8" s="16"/>
      <c r="J8" s="16"/>
      <c r="L8" s="16"/>
    </row>
    <row r="9" spans="1:12" ht="26.25" customHeight="1">
      <c r="A9" s="67" t="s">
        <v>106</v>
      </c>
      <c r="B9" s="68"/>
      <c r="C9" s="68"/>
      <c r="D9" s="68"/>
      <c r="E9" s="68"/>
      <c r="F9" s="68"/>
      <c r="H9" s="16"/>
      <c r="J9" s="16"/>
      <c r="L9" s="16"/>
    </row>
    <row r="10" spans="1:12" ht="32.25" customHeight="1">
      <c r="A10" s="71" t="s">
        <v>107</v>
      </c>
      <c r="B10" s="70"/>
      <c r="C10" s="70"/>
      <c r="D10" s="70"/>
      <c r="E10" s="70"/>
      <c r="F10" s="70"/>
      <c r="H10" s="18"/>
      <c r="I10" s="18"/>
      <c r="J10" s="18"/>
      <c r="K10" s="18"/>
      <c r="L10" s="18"/>
    </row>
    <row r="11" spans="1:12" ht="31.5" customHeight="1">
      <c r="A11" s="71" t="s">
        <v>0</v>
      </c>
      <c r="B11" s="70"/>
      <c r="C11" s="70"/>
      <c r="D11" s="70"/>
      <c r="E11" s="70"/>
      <c r="F11" s="70"/>
      <c r="H11" s="16"/>
      <c r="J11" s="16"/>
      <c r="L11" s="16"/>
    </row>
    <row r="12" spans="1:12" ht="118.5" customHeight="1">
      <c r="A12" s="67" t="s">
        <v>1</v>
      </c>
      <c r="B12" s="68"/>
      <c r="C12" s="68"/>
      <c r="D12" s="68"/>
      <c r="E12" s="68"/>
      <c r="F12" s="68"/>
      <c r="H12" s="16"/>
      <c r="J12" s="16"/>
      <c r="L12" s="16"/>
    </row>
    <row r="13" spans="1:12" ht="63" customHeight="1">
      <c r="A13" s="67" t="s">
        <v>2</v>
      </c>
      <c r="B13" s="68"/>
      <c r="C13" s="68"/>
      <c r="D13" s="68"/>
      <c r="E13" s="68"/>
      <c r="F13" s="68"/>
      <c r="H13" s="16"/>
      <c r="J13" s="16"/>
      <c r="L13" s="16"/>
    </row>
    <row r="14" spans="1:12" ht="39.75" customHeight="1">
      <c r="A14" s="67" t="s">
        <v>3</v>
      </c>
      <c r="B14" s="68"/>
      <c r="C14" s="68"/>
      <c r="D14" s="68"/>
      <c r="E14" s="68"/>
      <c r="F14" s="68"/>
      <c r="H14" s="18"/>
      <c r="I14" s="18"/>
      <c r="J14" s="18"/>
      <c r="K14" s="18"/>
      <c r="L14" s="18"/>
    </row>
    <row r="15" spans="1:6" ht="70.5" customHeight="1">
      <c r="A15" s="67" t="s">
        <v>4</v>
      </c>
      <c r="B15" s="68"/>
      <c r="C15" s="68"/>
      <c r="D15" s="68"/>
      <c r="E15" s="68"/>
      <c r="F15" s="68"/>
    </row>
    <row r="16" spans="1:6" ht="39.75" customHeight="1">
      <c r="A16" s="67" t="s">
        <v>5</v>
      </c>
      <c r="B16" s="68"/>
      <c r="C16" s="68"/>
      <c r="D16" s="68"/>
      <c r="E16" s="68"/>
      <c r="F16" s="68"/>
    </row>
    <row r="17" spans="1:6" ht="78" customHeight="1">
      <c r="A17" s="69" t="s">
        <v>18</v>
      </c>
      <c r="B17" s="70"/>
      <c r="C17" s="70"/>
      <c r="D17" s="70"/>
      <c r="E17" s="70"/>
      <c r="F17" s="70"/>
    </row>
  </sheetData>
  <mergeCells count="14">
    <mergeCell ref="A4:F4"/>
    <mergeCell ref="A5:F5"/>
    <mergeCell ref="A6:F6"/>
    <mergeCell ref="A7:F7"/>
    <mergeCell ref="A8:F8"/>
    <mergeCell ref="A9:F9"/>
    <mergeCell ref="A10:F10"/>
    <mergeCell ref="A11:F11"/>
    <mergeCell ref="A16:F16"/>
    <mergeCell ref="A17:F17"/>
    <mergeCell ref="A12:F12"/>
    <mergeCell ref="A13:F13"/>
    <mergeCell ref="A14:F14"/>
    <mergeCell ref="A15:F15"/>
  </mergeCells>
  <printOptions gridLines="1"/>
  <pageMargins left="0.75" right="0.75" top="1" bottom="1" header="0.5" footer="0.5"/>
  <pageSetup horizontalDpi="300" verticalDpi="300" orientation="landscape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W37"/>
  <sheetViews>
    <sheetView workbookViewId="0" topLeftCell="A1">
      <selection activeCell="A4" sqref="A4:A26"/>
    </sheetView>
  </sheetViews>
  <sheetFormatPr defaultColWidth="11.421875" defaultRowHeight="12.75"/>
  <cols>
    <col min="1" max="1" width="10.7109375" style="0" customWidth="1"/>
    <col min="2" max="2" width="15.28125" style="0" customWidth="1"/>
    <col min="3" max="3" width="18.7109375" style="0" customWidth="1"/>
    <col min="4" max="4" width="6.00390625" style="0" customWidth="1"/>
    <col min="5" max="5" width="6.28125" style="0" customWidth="1"/>
    <col min="6" max="6" width="7.140625" style="0" customWidth="1"/>
    <col min="7" max="7" width="8.421875" style="0" customWidth="1"/>
    <col min="8" max="8" width="14.140625" style="0" customWidth="1"/>
    <col min="9" max="9" width="5.8515625" style="0" customWidth="1"/>
    <col min="10" max="10" width="8.00390625" style="0" customWidth="1"/>
    <col min="11" max="11" width="8.421875" style="1" customWidth="1"/>
    <col min="12" max="12" width="8.00390625" style="1" customWidth="1"/>
    <col min="13" max="13" width="10.28125" style="1" customWidth="1"/>
    <col min="14" max="14" width="9.28125" style="1" customWidth="1"/>
    <col min="15" max="15" width="8.8515625" style="0" customWidth="1"/>
    <col min="16" max="16" width="10.00390625" style="0" customWidth="1"/>
    <col min="17" max="17" width="1.7109375" style="0" customWidth="1"/>
    <col min="18" max="18" width="13.00390625" style="0" customWidth="1"/>
    <col min="19" max="19" width="1.8515625" style="0" customWidth="1"/>
    <col min="20" max="20" width="10.421875" style="0" customWidth="1"/>
    <col min="21" max="21" width="9.28125" style="0" customWidth="1"/>
    <col min="22" max="16384" width="8.8515625" style="0" customWidth="1"/>
  </cols>
  <sheetData>
    <row r="1" spans="1:12" ht="12">
      <c r="A1" t="s">
        <v>8</v>
      </c>
      <c r="B1" s="31"/>
      <c r="C1" s="4" t="s">
        <v>9</v>
      </c>
      <c r="D1" s="31" t="s">
        <v>6</v>
      </c>
      <c r="E1" s="31"/>
      <c r="I1" s="31" t="s">
        <v>11</v>
      </c>
      <c r="J1" s="31"/>
      <c r="K1" s="39"/>
      <c r="L1" s="39"/>
    </row>
    <row r="2" spans="1:15" ht="12">
      <c r="A2" t="s">
        <v>92</v>
      </c>
      <c r="E2" s="31" t="s">
        <v>7</v>
      </c>
      <c r="F2" s="31"/>
      <c r="G2" s="31"/>
      <c r="H2" s="31"/>
      <c r="K2" s="39"/>
      <c r="L2" s="38" t="s">
        <v>12</v>
      </c>
      <c r="M2" s="39"/>
      <c r="O2" s="38" t="s">
        <v>13</v>
      </c>
    </row>
    <row r="3" spans="4:18" ht="12">
      <c r="D3" s="64"/>
      <c r="E3" s="4"/>
      <c r="F3" s="4"/>
      <c r="G3" s="4"/>
      <c r="H3" s="31" t="s">
        <v>10</v>
      </c>
      <c r="I3" s="38"/>
      <c r="J3" s="4"/>
      <c r="K3" s="5"/>
      <c r="L3" s="8">
        <v>3750</v>
      </c>
      <c r="M3" s="4"/>
      <c r="O3" s="38" t="s">
        <v>71</v>
      </c>
      <c r="P3" s="4" t="s">
        <v>72</v>
      </c>
      <c r="R3" t="s">
        <v>86</v>
      </c>
    </row>
    <row r="4" spans="1:23" s="55" customFormat="1" ht="24">
      <c r="A4" s="57" t="s">
        <v>19</v>
      </c>
      <c r="B4" s="60" t="s">
        <v>47</v>
      </c>
      <c r="C4" s="63" t="s">
        <v>21</v>
      </c>
      <c r="D4" s="65" t="s">
        <v>22</v>
      </c>
      <c r="E4" s="46" t="s">
        <v>24</v>
      </c>
      <c r="F4" s="40" t="s">
        <v>56</v>
      </c>
      <c r="G4" s="40" t="s">
        <v>55</v>
      </c>
      <c r="H4" s="40" t="s">
        <v>17</v>
      </c>
      <c r="I4" s="46" t="s">
        <v>88</v>
      </c>
      <c r="J4" s="53" t="s">
        <v>65</v>
      </c>
      <c r="K4" s="41" t="s">
        <v>68</v>
      </c>
      <c r="L4" s="41" t="s">
        <v>69</v>
      </c>
      <c r="M4" s="41" t="s">
        <v>70</v>
      </c>
      <c r="N4" s="40" t="s">
        <v>67</v>
      </c>
      <c r="O4" s="46">
        <v>90000</v>
      </c>
      <c r="P4" s="54">
        <f>O4*12/9</f>
        <v>120000</v>
      </c>
      <c r="R4" s="40" t="s">
        <v>87</v>
      </c>
      <c r="T4" s="40" t="s">
        <v>89</v>
      </c>
      <c r="U4" s="56" t="s">
        <v>94</v>
      </c>
      <c r="V4" s="42" t="s">
        <v>93</v>
      </c>
      <c r="W4" s="42" t="s">
        <v>16</v>
      </c>
    </row>
    <row r="5" spans="1:23" ht="12">
      <c r="A5" s="58"/>
      <c r="B5" s="61"/>
      <c r="C5" s="61"/>
      <c r="D5" s="66"/>
      <c r="E5" s="31"/>
      <c r="F5" s="29">
        <f aca="true" t="shared" si="0" ref="F5:F27">E5/6</f>
        <v>0</v>
      </c>
      <c r="G5" s="29">
        <f aca="true" t="shared" si="1" ref="G5:G19">D5*F5</f>
        <v>0</v>
      </c>
      <c r="H5" s="32">
        <f>B1</f>
        <v>0</v>
      </c>
      <c r="I5" s="31"/>
      <c r="J5" s="31"/>
      <c r="K5" s="34">
        <f>(P$4*J5/100)*6/12</f>
        <v>0</v>
      </c>
      <c r="L5" s="29">
        <f>(E5*2)</f>
        <v>0</v>
      </c>
      <c r="M5" s="29" t="e">
        <f>K5/L5</f>
        <v>#DIV/0!</v>
      </c>
      <c r="N5" s="29" t="e">
        <f>M5/L$3*100</f>
        <v>#DIV/0!</v>
      </c>
      <c r="R5" s="47"/>
      <c r="S5" s="19"/>
      <c r="T5" s="22">
        <f>J5-R5</f>
        <v>0</v>
      </c>
      <c r="U5" s="22">
        <f>SUM(R5:T5)</f>
        <v>0</v>
      </c>
      <c r="V5" s="21"/>
      <c r="W5" s="27"/>
    </row>
    <row r="6" spans="1:23" ht="12">
      <c r="A6" s="58"/>
      <c r="B6" s="61"/>
      <c r="C6" s="61"/>
      <c r="D6" s="58"/>
      <c r="E6" s="31"/>
      <c r="F6" s="29">
        <f t="shared" si="0"/>
        <v>0</v>
      </c>
      <c r="G6" s="29">
        <f t="shared" si="1"/>
        <v>0</v>
      </c>
      <c r="H6" s="32">
        <f>B1</f>
        <v>0</v>
      </c>
      <c r="I6" s="31"/>
      <c r="J6" s="31"/>
      <c r="K6" s="34">
        <f>(P$4*J6/100)*6/12</f>
        <v>0</v>
      </c>
      <c r="L6" s="29">
        <f aca="true" t="shared" si="2" ref="L6:L27">(E6*2)</f>
        <v>0</v>
      </c>
      <c r="M6" s="29" t="e">
        <f>K6/L6</f>
        <v>#DIV/0!</v>
      </c>
      <c r="N6" s="29" t="e">
        <f>M6/L3*100</f>
        <v>#DIV/0!</v>
      </c>
      <c r="R6" s="47"/>
      <c r="S6" s="19"/>
      <c r="T6" s="19">
        <v>0</v>
      </c>
      <c r="U6" s="19">
        <f>SUM(R6:T6)</f>
        <v>0</v>
      </c>
      <c r="W6" s="4"/>
    </row>
    <row r="7" spans="1:23" s="11" customFormat="1" ht="12">
      <c r="A7" s="59"/>
      <c r="B7" s="62"/>
      <c r="C7" s="62"/>
      <c r="D7" s="59"/>
      <c r="E7" s="50"/>
      <c r="F7" s="30">
        <f t="shared" si="0"/>
        <v>0</v>
      </c>
      <c r="G7" s="30">
        <f t="shared" si="1"/>
        <v>0</v>
      </c>
      <c r="H7" s="37">
        <f>B1</f>
        <v>0</v>
      </c>
      <c r="I7" s="50"/>
      <c r="J7" s="50"/>
      <c r="K7" s="36">
        <f>(P$4*J7/100)*6/12</f>
        <v>0</v>
      </c>
      <c r="L7" s="30">
        <f t="shared" si="2"/>
        <v>0</v>
      </c>
      <c r="M7" s="30" t="e">
        <f aca="true" t="shared" si="3" ref="M7:M27">K7/L7</f>
        <v>#DIV/0!</v>
      </c>
      <c r="N7" s="30" t="e">
        <f aca="true" t="shared" si="4" ref="N7:N27">M7/L$3*100</f>
        <v>#DIV/0!</v>
      </c>
      <c r="R7" s="48"/>
      <c r="S7" s="20"/>
      <c r="T7" s="20">
        <v>0</v>
      </c>
      <c r="U7" s="20">
        <f>SUM(R7:T7)</f>
        <v>0</v>
      </c>
      <c r="W7" s="13"/>
    </row>
    <row r="8" spans="1:23" ht="12">
      <c r="A8" s="58"/>
      <c r="B8" s="61"/>
      <c r="C8" s="61"/>
      <c r="D8" s="58"/>
      <c r="E8" s="31"/>
      <c r="F8" s="29">
        <f t="shared" si="0"/>
        <v>0</v>
      </c>
      <c r="G8" s="29">
        <f t="shared" si="1"/>
        <v>0</v>
      </c>
      <c r="H8" s="32">
        <f>B1</f>
        <v>0</v>
      </c>
      <c r="I8" s="31"/>
      <c r="J8" s="31"/>
      <c r="K8" s="34">
        <f aca="true" t="shared" si="5" ref="K8:K15">(P$4*J8/100)*6/12</f>
        <v>0</v>
      </c>
      <c r="L8" s="29">
        <f t="shared" si="2"/>
        <v>0</v>
      </c>
      <c r="M8" s="29" t="e">
        <f t="shared" si="3"/>
        <v>#DIV/0!</v>
      </c>
      <c r="N8" s="29" t="e">
        <f t="shared" si="4"/>
        <v>#DIV/0!</v>
      </c>
      <c r="R8" s="47"/>
      <c r="S8" s="19"/>
      <c r="T8" s="19">
        <v>0</v>
      </c>
      <c r="U8" s="19">
        <f aca="true" t="shared" si="6" ref="U8:U27">SUM(R8:T8)</f>
        <v>0</v>
      </c>
      <c r="W8" s="4"/>
    </row>
    <row r="9" spans="1:23" ht="12">
      <c r="A9" s="58"/>
      <c r="B9" s="61"/>
      <c r="C9" s="61"/>
      <c r="D9" s="58"/>
      <c r="E9" s="31"/>
      <c r="F9" s="29">
        <f t="shared" si="0"/>
        <v>0</v>
      </c>
      <c r="G9" s="29">
        <f t="shared" si="1"/>
        <v>0</v>
      </c>
      <c r="H9" s="32">
        <f>B1</f>
        <v>0</v>
      </c>
      <c r="I9" s="31"/>
      <c r="J9" s="51"/>
      <c r="K9" s="34">
        <f t="shared" si="5"/>
        <v>0</v>
      </c>
      <c r="L9" s="29">
        <f t="shared" si="2"/>
        <v>0</v>
      </c>
      <c r="M9" s="29" t="e">
        <f t="shared" si="3"/>
        <v>#DIV/0!</v>
      </c>
      <c r="N9" s="29" t="e">
        <f t="shared" si="4"/>
        <v>#DIV/0!</v>
      </c>
      <c r="R9" s="47"/>
      <c r="S9" s="19"/>
      <c r="T9" s="19">
        <f>K9-R9</f>
        <v>0</v>
      </c>
      <c r="U9" s="19">
        <f t="shared" si="6"/>
        <v>0</v>
      </c>
      <c r="W9" s="24"/>
    </row>
    <row r="10" spans="1:23" s="11" customFormat="1" ht="12">
      <c r="A10" s="59"/>
      <c r="B10" s="62"/>
      <c r="C10" s="62"/>
      <c r="D10" s="59"/>
      <c r="E10" s="50"/>
      <c r="F10" s="30">
        <f t="shared" si="0"/>
        <v>0</v>
      </c>
      <c r="G10" s="30">
        <f t="shared" si="1"/>
        <v>0</v>
      </c>
      <c r="H10" s="37">
        <f>B1</f>
        <v>0</v>
      </c>
      <c r="I10" s="50"/>
      <c r="J10" s="50"/>
      <c r="K10" s="36">
        <f t="shared" si="5"/>
        <v>0</v>
      </c>
      <c r="L10" s="30">
        <f t="shared" si="2"/>
        <v>0</v>
      </c>
      <c r="M10" s="30" t="e">
        <f t="shared" si="3"/>
        <v>#DIV/0!</v>
      </c>
      <c r="N10" s="30" t="e">
        <f t="shared" si="4"/>
        <v>#DIV/0!</v>
      </c>
      <c r="R10" s="48"/>
      <c r="S10" s="20"/>
      <c r="T10" s="20">
        <v>0</v>
      </c>
      <c r="U10" s="20">
        <f t="shared" si="6"/>
        <v>0</v>
      </c>
      <c r="W10" s="13"/>
    </row>
    <row r="11" spans="1:23" ht="12">
      <c r="A11" s="58"/>
      <c r="B11" s="61"/>
      <c r="C11" s="61"/>
      <c r="D11" s="58"/>
      <c r="E11" s="31"/>
      <c r="F11" s="29">
        <f t="shared" si="0"/>
        <v>0</v>
      </c>
      <c r="G11" s="29">
        <f t="shared" si="1"/>
        <v>0</v>
      </c>
      <c r="H11" s="32">
        <f>B1</f>
        <v>0</v>
      </c>
      <c r="I11" s="31"/>
      <c r="J11" s="49"/>
      <c r="K11" s="34">
        <f t="shared" si="5"/>
        <v>0</v>
      </c>
      <c r="L11" s="29">
        <f t="shared" si="2"/>
        <v>0</v>
      </c>
      <c r="M11" s="29" t="e">
        <f t="shared" si="3"/>
        <v>#DIV/0!</v>
      </c>
      <c r="N11" s="29" t="e">
        <f t="shared" si="4"/>
        <v>#DIV/0!</v>
      </c>
      <c r="R11" s="47"/>
      <c r="S11" s="19"/>
      <c r="T11" s="19">
        <f>K11-R11</f>
        <v>0</v>
      </c>
      <c r="U11" s="19">
        <f t="shared" si="6"/>
        <v>0</v>
      </c>
      <c r="W11" s="24"/>
    </row>
    <row r="12" spans="1:23" ht="12">
      <c r="A12" s="58"/>
      <c r="B12" s="61"/>
      <c r="C12" s="61"/>
      <c r="D12" s="58"/>
      <c r="E12" s="31"/>
      <c r="F12" s="29">
        <f t="shared" si="0"/>
        <v>0</v>
      </c>
      <c r="G12" s="29">
        <f t="shared" si="1"/>
        <v>0</v>
      </c>
      <c r="H12" s="32">
        <f>B1</f>
        <v>0</v>
      </c>
      <c r="I12" s="31"/>
      <c r="J12" s="51"/>
      <c r="K12" s="34">
        <f t="shared" si="5"/>
        <v>0</v>
      </c>
      <c r="L12" s="29">
        <f t="shared" si="2"/>
        <v>0</v>
      </c>
      <c r="M12" s="29" t="e">
        <f t="shared" si="3"/>
        <v>#DIV/0!</v>
      </c>
      <c r="N12" s="29" t="e">
        <f t="shared" si="4"/>
        <v>#DIV/0!</v>
      </c>
      <c r="R12" s="47"/>
      <c r="S12" s="19"/>
      <c r="T12" s="19">
        <f>K12-R12</f>
        <v>0</v>
      </c>
      <c r="U12" s="19">
        <f t="shared" si="6"/>
        <v>0</v>
      </c>
      <c r="W12" s="24"/>
    </row>
    <row r="13" spans="1:23" s="11" customFormat="1" ht="12">
      <c r="A13" s="59"/>
      <c r="B13" s="62"/>
      <c r="C13" s="62"/>
      <c r="D13" s="59"/>
      <c r="E13" s="50"/>
      <c r="F13" s="30">
        <f t="shared" si="0"/>
        <v>0</v>
      </c>
      <c r="G13" s="30">
        <f t="shared" si="1"/>
        <v>0</v>
      </c>
      <c r="H13" s="37">
        <f>B1</f>
        <v>0</v>
      </c>
      <c r="I13" s="50"/>
      <c r="J13" s="50"/>
      <c r="K13" s="36">
        <f t="shared" si="5"/>
        <v>0</v>
      </c>
      <c r="L13" s="30">
        <f t="shared" si="2"/>
        <v>0</v>
      </c>
      <c r="M13" s="30" t="e">
        <f t="shared" si="3"/>
        <v>#DIV/0!</v>
      </c>
      <c r="N13" s="30" t="e">
        <f t="shared" si="4"/>
        <v>#DIV/0!</v>
      </c>
      <c r="R13" s="48"/>
      <c r="S13" s="20"/>
      <c r="T13" s="20">
        <v>0</v>
      </c>
      <c r="U13" s="20">
        <f t="shared" si="6"/>
        <v>0</v>
      </c>
      <c r="W13" s="13"/>
    </row>
    <row r="14" spans="1:23" ht="12">
      <c r="A14" s="58"/>
      <c r="B14" s="61"/>
      <c r="C14" s="61"/>
      <c r="D14" s="58"/>
      <c r="E14" s="31"/>
      <c r="F14" s="29">
        <f t="shared" si="0"/>
        <v>0</v>
      </c>
      <c r="G14" s="29">
        <f t="shared" si="1"/>
        <v>0</v>
      </c>
      <c r="H14" s="32">
        <f>B1</f>
        <v>0</v>
      </c>
      <c r="I14" s="31"/>
      <c r="J14" s="51"/>
      <c r="K14" s="34">
        <f t="shared" si="5"/>
        <v>0</v>
      </c>
      <c r="L14" s="29">
        <f t="shared" si="2"/>
        <v>0</v>
      </c>
      <c r="M14" s="29" t="e">
        <f t="shared" si="3"/>
        <v>#DIV/0!</v>
      </c>
      <c r="N14" s="29" t="e">
        <f t="shared" si="4"/>
        <v>#DIV/0!</v>
      </c>
      <c r="R14" s="47"/>
      <c r="S14" s="19"/>
      <c r="T14" s="19">
        <v>0</v>
      </c>
      <c r="U14" s="19">
        <f t="shared" si="6"/>
        <v>0</v>
      </c>
      <c r="W14" s="4"/>
    </row>
    <row r="15" spans="1:23" ht="12">
      <c r="A15" s="58"/>
      <c r="B15" s="61"/>
      <c r="C15" s="61"/>
      <c r="D15" s="58"/>
      <c r="E15" s="31"/>
      <c r="F15" s="29">
        <f t="shared" si="0"/>
        <v>0</v>
      </c>
      <c r="G15" s="29">
        <f t="shared" si="1"/>
        <v>0</v>
      </c>
      <c r="H15" s="32">
        <f>B1</f>
        <v>0</v>
      </c>
      <c r="I15" s="31"/>
      <c r="J15" s="31"/>
      <c r="K15" s="34">
        <f t="shared" si="5"/>
        <v>0</v>
      </c>
      <c r="L15" s="29">
        <f t="shared" si="2"/>
        <v>0</v>
      </c>
      <c r="M15" s="29" t="e">
        <f t="shared" si="3"/>
        <v>#DIV/0!</v>
      </c>
      <c r="N15" s="29" t="e">
        <f t="shared" si="4"/>
        <v>#DIV/0!</v>
      </c>
      <c r="R15" s="47"/>
      <c r="S15" s="19"/>
      <c r="T15" s="19">
        <v>0</v>
      </c>
      <c r="U15" s="19">
        <f t="shared" si="6"/>
        <v>0</v>
      </c>
      <c r="W15" s="4"/>
    </row>
    <row r="16" spans="1:23" s="11" customFormat="1" ht="12">
      <c r="A16" s="59"/>
      <c r="B16" s="62"/>
      <c r="C16" s="62"/>
      <c r="D16" s="59"/>
      <c r="E16" s="50"/>
      <c r="F16" s="30">
        <f t="shared" si="0"/>
        <v>0</v>
      </c>
      <c r="G16" s="30">
        <f t="shared" si="1"/>
        <v>0</v>
      </c>
      <c r="H16" s="37">
        <f>B1</f>
        <v>0</v>
      </c>
      <c r="I16" s="50"/>
      <c r="J16" s="50"/>
      <c r="K16" s="36">
        <f aca="true" t="shared" si="7" ref="K16:K22">(P$4*J16/100)*6/12</f>
        <v>0</v>
      </c>
      <c r="L16" s="30">
        <f t="shared" si="2"/>
        <v>0</v>
      </c>
      <c r="M16" s="30" t="e">
        <f t="shared" si="3"/>
        <v>#DIV/0!</v>
      </c>
      <c r="N16" s="30" t="e">
        <f t="shared" si="4"/>
        <v>#DIV/0!</v>
      </c>
      <c r="R16" s="48"/>
      <c r="S16" s="20"/>
      <c r="T16" s="20">
        <v>0</v>
      </c>
      <c r="U16" s="20">
        <f t="shared" si="6"/>
        <v>0</v>
      </c>
      <c r="W16" s="26"/>
    </row>
    <row r="17" spans="1:23" ht="12">
      <c r="A17" s="58"/>
      <c r="B17" s="61"/>
      <c r="C17" s="61"/>
      <c r="D17" s="58"/>
      <c r="E17" s="31"/>
      <c r="F17" s="29">
        <f t="shared" si="0"/>
        <v>0</v>
      </c>
      <c r="G17" s="29">
        <f t="shared" si="1"/>
        <v>0</v>
      </c>
      <c r="H17" s="32">
        <f>B1</f>
        <v>0</v>
      </c>
      <c r="I17" s="31"/>
      <c r="J17" s="49"/>
      <c r="K17" s="34">
        <f t="shared" si="7"/>
        <v>0</v>
      </c>
      <c r="L17" s="29">
        <f t="shared" si="2"/>
        <v>0</v>
      </c>
      <c r="M17" s="29" t="e">
        <f t="shared" si="3"/>
        <v>#DIV/0!</v>
      </c>
      <c r="N17" s="29" t="e">
        <f t="shared" si="4"/>
        <v>#DIV/0!</v>
      </c>
      <c r="R17" s="47"/>
      <c r="S17" s="19"/>
      <c r="T17" s="19">
        <v>0</v>
      </c>
      <c r="U17" s="19">
        <f t="shared" si="6"/>
        <v>0</v>
      </c>
      <c r="W17" s="24"/>
    </row>
    <row r="18" spans="1:23" ht="12">
      <c r="A18" s="58"/>
      <c r="B18" s="61"/>
      <c r="C18" s="61"/>
      <c r="D18" s="58"/>
      <c r="E18" s="31"/>
      <c r="F18" s="29">
        <f t="shared" si="0"/>
        <v>0</v>
      </c>
      <c r="G18" s="29">
        <f t="shared" si="1"/>
        <v>0</v>
      </c>
      <c r="H18" s="32">
        <f>B1</f>
        <v>0</v>
      </c>
      <c r="I18" s="31"/>
      <c r="J18" s="49"/>
      <c r="K18" s="34">
        <f t="shared" si="7"/>
        <v>0</v>
      </c>
      <c r="L18" s="29">
        <f t="shared" si="2"/>
        <v>0</v>
      </c>
      <c r="M18" s="29" t="e">
        <f t="shared" si="3"/>
        <v>#DIV/0!</v>
      </c>
      <c r="N18" s="29" t="e">
        <f t="shared" si="4"/>
        <v>#DIV/0!</v>
      </c>
      <c r="R18" s="47"/>
      <c r="S18" s="19"/>
      <c r="T18" s="19">
        <v>0</v>
      </c>
      <c r="U18" s="19">
        <f t="shared" si="6"/>
        <v>0</v>
      </c>
      <c r="W18" s="24"/>
    </row>
    <row r="19" spans="1:23" s="11" customFormat="1" ht="12">
      <c r="A19" s="59"/>
      <c r="B19" s="62"/>
      <c r="C19" s="62"/>
      <c r="D19" s="59"/>
      <c r="E19" s="50"/>
      <c r="F19" s="30">
        <f t="shared" si="0"/>
        <v>0</v>
      </c>
      <c r="G19" s="30">
        <f t="shared" si="1"/>
        <v>0</v>
      </c>
      <c r="H19" s="37">
        <f>B1</f>
        <v>0</v>
      </c>
      <c r="I19" s="50"/>
      <c r="J19" s="52"/>
      <c r="K19" s="36">
        <f t="shared" si="7"/>
        <v>0</v>
      </c>
      <c r="L19" s="30">
        <f t="shared" si="2"/>
        <v>0</v>
      </c>
      <c r="M19" s="30" t="e">
        <f t="shared" si="3"/>
        <v>#DIV/0!</v>
      </c>
      <c r="N19" s="30" t="e">
        <f t="shared" si="4"/>
        <v>#DIV/0!</v>
      </c>
      <c r="R19" s="48"/>
      <c r="S19" s="20"/>
      <c r="T19" s="20">
        <v>0</v>
      </c>
      <c r="U19" s="20">
        <f t="shared" si="6"/>
        <v>0</v>
      </c>
      <c r="W19" s="26"/>
    </row>
    <row r="20" spans="1:23" s="21" customFormat="1" ht="12">
      <c r="A20" s="58"/>
      <c r="B20" s="61"/>
      <c r="C20" s="61"/>
      <c r="D20" s="58"/>
      <c r="E20" s="31"/>
      <c r="F20" s="29">
        <f t="shared" si="0"/>
        <v>0</v>
      </c>
      <c r="G20" s="29">
        <f aca="true" t="shared" si="8" ref="G20:G27">D20*F20</f>
        <v>0</v>
      </c>
      <c r="H20" s="32">
        <f>B1</f>
        <v>0</v>
      </c>
      <c r="I20" s="31"/>
      <c r="J20" s="49"/>
      <c r="K20" s="34">
        <f t="shared" si="7"/>
        <v>0</v>
      </c>
      <c r="L20" s="29">
        <f t="shared" si="2"/>
        <v>0</v>
      </c>
      <c r="M20" s="29" t="e">
        <f t="shared" si="3"/>
        <v>#DIV/0!</v>
      </c>
      <c r="N20" s="29" t="e">
        <f t="shared" si="4"/>
        <v>#DIV/0!</v>
      </c>
      <c r="R20" s="47"/>
      <c r="S20" s="22"/>
      <c r="T20" s="19">
        <v>0</v>
      </c>
      <c r="U20" s="22">
        <f t="shared" si="6"/>
        <v>0</v>
      </c>
      <c r="V20" s="25"/>
      <c r="W20" s="4"/>
    </row>
    <row r="21" spans="1:23" s="21" customFormat="1" ht="12">
      <c r="A21" s="58"/>
      <c r="B21" s="61"/>
      <c r="C21" s="61"/>
      <c r="D21" s="58"/>
      <c r="E21" s="31"/>
      <c r="F21" s="29">
        <f t="shared" si="0"/>
        <v>0</v>
      </c>
      <c r="G21" s="29">
        <f t="shared" si="8"/>
        <v>0</v>
      </c>
      <c r="H21" s="32">
        <f>B1</f>
        <v>0</v>
      </c>
      <c r="I21" s="31"/>
      <c r="J21" s="31"/>
      <c r="K21" s="34">
        <f t="shared" si="7"/>
        <v>0</v>
      </c>
      <c r="L21" s="29">
        <f t="shared" si="2"/>
        <v>0</v>
      </c>
      <c r="M21" s="29" t="e">
        <f t="shared" si="3"/>
        <v>#DIV/0!</v>
      </c>
      <c r="N21" s="29" t="e">
        <f t="shared" si="4"/>
        <v>#DIV/0!</v>
      </c>
      <c r="R21" s="47"/>
      <c r="S21" s="22"/>
      <c r="T21" s="19">
        <v>0</v>
      </c>
      <c r="U21" s="22">
        <f t="shared" si="6"/>
        <v>0</v>
      </c>
      <c r="V21" s="25"/>
      <c r="W21" s="4"/>
    </row>
    <row r="22" spans="1:23" s="11" customFormat="1" ht="12">
      <c r="A22" s="59"/>
      <c r="B22" s="62"/>
      <c r="C22" s="62"/>
      <c r="D22" s="59"/>
      <c r="E22" s="50"/>
      <c r="F22" s="30">
        <f t="shared" si="0"/>
        <v>0</v>
      </c>
      <c r="G22" s="30">
        <f t="shared" si="8"/>
        <v>0</v>
      </c>
      <c r="H22" s="37">
        <f>B1</f>
        <v>0</v>
      </c>
      <c r="I22" s="50"/>
      <c r="J22" s="50"/>
      <c r="K22" s="36">
        <f t="shared" si="7"/>
        <v>0</v>
      </c>
      <c r="L22" s="30">
        <f t="shared" si="2"/>
        <v>0</v>
      </c>
      <c r="M22" s="30" t="e">
        <f t="shared" si="3"/>
        <v>#DIV/0!</v>
      </c>
      <c r="N22" s="30" t="e">
        <f t="shared" si="4"/>
        <v>#DIV/0!</v>
      </c>
      <c r="R22" s="48"/>
      <c r="S22" s="20"/>
      <c r="T22" s="20">
        <v>0</v>
      </c>
      <c r="U22" s="20">
        <f t="shared" si="6"/>
        <v>0</v>
      </c>
      <c r="V22" s="23"/>
      <c r="W22" s="26"/>
    </row>
    <row r="23" spans="1:23" ht="12">
      <c r="A23" s="58"/>
      <c r="B23" s="61"/>
      <c r="C23" s="61"/>
      <c r="D23" s="58"/>
      <c r="E23" s="31"/>
      <c r="F23" s="29">
        <f t="shared" si="0"/>
        <v>0</v>
      </c>
      <c r="G23" s="29">
        <f t="shared" si="8"/>
        <v>0</v>
      </c>
      <c r="H23" s="32">
        <f>B1</f>
        <v>0</v>
      </c>
      <c r="I23" s="31"/>
      <c r="J23" s="49"/>
      <c r="K23" s="34">
        <f>(P4*J23/100)*6/12</f>
        <v>0</v>
      </c>
      <c r="L23" s="29">
        <f t="shared" si="2"/>
        <v>0</v>
      </c>
      <c r="M23" s="29" t="e">
        <f t="shared" si="3"/>
        <v>#DIV/0!</v>
      </c>
      <c r="N23" s="29" t="e">
        <f t="shared" si="4"/>
        <v>#DIV/0!</v>
      </c>
      <c r="R23" s="47"/>
      <c r="S23" s="19"/>
      <c r="T23" s="19">
        <v>0</v>
      </c>
      <c r="U23" s="20">
        <f t="shared" si="6"/>
        <v>0</v>
      </c>
      <c r="V23" s="21"/>
      <c r="W23" s="28"/>
    </row>
    <row r="24" spans="1:23" ht="12">
      <c r="A24" s="58"/>
      <c r="B24" s="61"/>
      <c r="C24" s="61"/>
      <c r="D24" s="58"/>
      <c r="E24" s="31"/>
      <c r="F24" s="29">
        <f t="shared" si="0"/>
        <v>0</v>
      </c>
      <c r="G24" s="29">
        <f t="shared" si="8"/>
        <v>0</v>
      </c>
      <c r="H24" s="32">
        <f>B1</f>
        <v>0</v>
      </c>
      <c r="I24" s="31"/>
      <c r="J24" s="31"/>
      <c r="K24" s="34">
        <f>(P$4*J24/100)*6/12</f>
        <v>0</v>
      </c>
      <c r="L24" s="29">
        <f t="shared" si="2"/>
        <v>0</v>
      </c>
      <c r="M24" s="29" t="e">
        <f t="shared" si="3"/>
        <v>#DIV/0!</v>
      </c>
      <c r="N24" s="29" t="e">
        <f t="shared" si="4"/>
        <v>#DIV/0!</v>
      </c>
      <c r="O24" s="2"/>
      <c r="R24" s="47"/>
      <c r="S24" s="19"/>
      <c r="T24" s="19">
        <f>K24-R24</f>
        <v>0</v>
      </c>
      <c r="U24" s="19">
        <f t="shared" si="6"/>
        <v>0</v>
      </c>
      <c r="V24" s="21"/>
      <c r="W24" s="4"/>
    </row>
    <row r="25" spans="1:23" s="11" customFormat="1" ht="12">
      <c r="A25" s="59"/>
      <c r="B25" s="62"/>
      <c r="C25" s="62"/>
      <c r="D25" s="59"/>
      <c r="E25" s="50"/>
      <c r="F25" s="30">
        <f t="shared" si="0"/>
        <v>0</v>
      </c>
      <c r="G25" s="30">
        <f t="shared" si="8"/>
        <v>0</v>
      </c>
      <c r="H25" s="37">
        <f>B1</f>
        <v>0</v>
      </c>
      <c r="I25" s="50"/>
      <c r="J25" s="50"/>
      <c r="K25" s="36">
        <f>(P$4*J25/100)*6/12</f>
        <v>0</v>
      </c>
      <c r="L25" s="30">
        <f t="shared" si="2"/>
        <v>0</v>
      </c>
      <c r="M25" s="30" t="e">
        <f t="shared" si="3"/>
        <v>#DIV/0!</v>
      </c>
      <c r="N25" s="30" t="e">
        <f t="shared" si="4"/>
        <v>#DIV/0!</v>
      </c>
      <c r="R25" s="48"/>
      <c r="S25" s="20"/>
      <c r="T25" s="20">
        <v>0</v>
      </c>
      <c r="U25" s="20">
        <f t="shared" si="6"/>
        <v>0</v>
      </c>
      <c r="V25" s="23"/>
      <c r="W25" s="13"/>
    </row>
    <row r="26" spans="1:23" ht="12">
      <c r="A26" s="58"/>
      <c r="B26" s="61"/>
      <c r="C26" s="61"/>
      <c r="D26" s="58"/>
      <c r="E26" s="31"/>
      <c r="F26" s="29">
        <f t="shared" si="0"/>
        <v>0</v>
      </c>
      <c r="G26" s="29">
        <f t="shared" si="8"/>
        <v>0</v>
      </c>
      <c r="H26" s="32">
        <f>B1</f>
        <v>0</v>
      </c>
      <c r="I26" s="31"/>
      <c r="J26" s="31"/>
      <c r="K26" s="34">
        <f>(P$4*J26/100)*6/12</f>
        <v>0</v>
      </c>
      <c r="L26" s="29">
        <f t="shared" si="2"/>
        <v>0</v>
      </c>
      <c r="M26" s="29" t="e">
        <f>K26/L26</f>
        <v>#DIV/0!</v>
      </c>
      <c r="N26" s="29" t="e">
        <f t="shared" si="4"/>
        <v>#DIV/0!</v>
      </c>
      <c r="R26" s="47"/>
      <c r="S26" s="19"/>
      <c r="T26" s="19">
        <v>0</v>
      </c>
      <c r="U26" s="19">
        <f t="shared" si="6"/>
        <v>0</v>
      </c>
      <c r="V26" s="21"/>
      <c r="W26" s="4"/>
    </row>
    <row r="27" spans="1:23" s="11" customFormat="1" ht="12">
      <c r="A27" s="59"/>
      <c r="B27" s="62"/>
      <c r="C27" s="62"/>
      <c r="D27" s="59"/>
      <c r="E27" s="50"/>
      <c r="F27" s="30">
        <f t="shared" si="0"/>
        <v>0</v>
      </c>
      <c r="G27" s="30">
        <f t="shared" si="8"/>
        <v>0</v>
      </c>
      <c r="H27" s="37">
        <f>B1</f>
        <v>0</v>
      </c>
      <c r="I27" s="50"/>
      <c r="J27" s="50"/>
      <c r="K27" s="36">
        <f>(P$4*J27/100)*6/12</f>
        <v>0</v>
      </c>
      <c r="L27" s="30">
        <f t="shared" si="2"/>
        <v>0</v>
      </c>
      <c r="M27" s="30" t="e">
        <f t="shared" si="3"/>
        <v>#DIV/0!</v>
      </c>
      <c r="N27" s="30" t="e">
        <f t="shared" si="4"/>
        <v>#DIV/0!</v>
      </c>
      <c r="R27" s="48"/>
      <c r="S27" s="20"/>
      <c r="T27" s="20">
        <v>0</v>
      </c>
      <c r="U27" s="20">
        <f t="shared" si="6"/>
        <v>0</v>
      </c>
      <c r="V27" s="23"/>
      <c r="W27" s="13"/>
    </row>
    <row r="28" spans="1:21" s="32" customFormat="1" ht="12">
      <c r="A28" s="32" t="s">
        <v>57</v>
      </c>
      <c r="D28" s="33">
        <f>SUM(D5:D27)</f>
        <v>0</v>
      </c>
      <c r="F28" s="33"/>
      <c r="G28" s="29">
        <f>SUM(G5:G27)</f>
        <v>0</v>
      </c>
      <c r="I28" s="32">
        <f>SUM(I5:I27)</f>
        <v>0</v>
      </c>
      <c r="J28" s="33">
        <f>SUM(J5:J27)</f>
        <v>0</v>
      </c>
      <c r="K28" s="34">
        <f>SUM(K5:K27)</f>
        <v>0</v>
      </c>
      <c r="L28" s="34"/>
      <c r="M28" s="34" t="e">
        <f>SUM(M5:M27)</f>
        <v>#DIV/0!</v>
      </c>
      <c r="N28" s="29" t="e">
        <f>SUM(N5:N27)</f>
        <v>#DIV/0!</v>
      </c>
      <c r="R28" s="35"/>
      <c r="S28" s="35"/>
      <c r="T28" s="35"/>
      <c r="U28" s="35"/>
    </row>
    <row r="29" spans="6:7" ht="12">
      <c r="F29" s="3"/>
      <c r="G29" s="3"/>
    </row>
    <row r="30" spans="6:7" ht="12">
      <c r="F30" s="2"/>
      <c r="G30" s="2"/>
    </row>
    <row r="31" spans="1:11" ht="12">
      <c r="A31" t="s">
        <v>46</v>
      </c>
      <c r="B31" t="s">
        <v>53</v>
      </c>
      <c r="C31" t="s">
        <v>54</v>
      </c>
      <c r="D31">
        <v>8</v>
      </c>
      <c r="E31">
        <v>6</v>
      </c>
      <c r="F31" s="2">
        <v>1</v>
      </c>
      <c r="G31" s="3">
        <f>D31*F31</f>
        <v>8</v>
      </c>
      <c r="J31" s="7"/>
      <c r="K31" s="7"/>
    </row>
    <row r="32" spans="1:11" ht="12">
      <c r="A32" t="s">
        <v>46</v>
      </c>
      <c r="B32" s="6" t="s">
        <v>73</v>
      </c>
      <c r="C32" t="s">
        <v>74</v>
      </c>
      <c r="D32">
        <v>1</v>
      </c>
      <c r="E32">
        <v>6</v>
      </c>
      <c r="F32" s="2">
        <v>1</v>
      </c>
      <c r="G32" s="3">
        <f>D32*F32</f>
        <v>1</v>
      </c>
      <c r="J32" s="7"/>
      <c r="K32" s="7"/>
    </row>
    <row r="33" spans="1:7" ht="12">
      <c r="A33" t="s">
        <v>46</v>
      </c>
      <c r="B33" s="6" t="s">
        <v>75</v>
      </c>
      <c r="C33" t="s">
        <v>76</v>
      </c>
      <c r="D33">
        <v>8</v>
      </c>
      <c r="E33">
        <v>6</v>
      </c>
      <c r="F33" s="2">
        <v>1</v>
      </c>
      <c r="G33" s="3">
        <f>D33*F33</f>
        <v>8</v>
      </c>
    </row>
    <row r="34" spans="1:7" ht="12">
      <c r="A34" t="s">
        <v>58</v>
      </c>
      <c r="D34">
        <f>SUM(D24:D31)</f>
        <v>8</v>
      </c>
      <c r="G34" s="3">
        <f>SUM(G31:G33)</f>
        <v>17</v>
      </c>
    </row>
    <row r="37" spans="1:7" ht="12">
      <c r="A37" t="s">
        <v>59</v>
      </c>
      <c r="F37" s="2"/>
      <c r="G37" s="2">
        <f>G28+G34</f>
        <v>17</v>
      </c>
    </row>
  </sheetData>
  <printOptions/>
  <pageMargins left="0.5" right="0.52" top="1" bottom="1" header="0.49" footer="0.5"/>
  <pageSetup horizontalDpi="300" verticalDpi="300" orientation="landscape" scale="65"/>
  <headerFooter alignWithMargins="0">
    <oddHeader>&amp;CFaculty Effort Reporting
Prototype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0.7109375" style="0" customWidth="1"/>
    <col min="2" max="2" width="16.28125" style="0" customWidth="1"/>
    <col min="3" max="3" width="19.7109375" style="0" customWidth="1"/>
    <col min="4" max="4" width="8.421875" style="0" customWidth="1"/>
    <col min="5" max="5" width="6.28125" style="0" customWidth="1"/>
    <col min="6" max="7" width="8.421875" style="0" customWidth="1"/>
    <col min="8" max="8" width="14.140625" style="0" customWidth="1"/>
    <col min="9" max="9" width="8.7109375" style="0" customWidth="1"/>
    <col min="10" max="10" width="8.00390625" style="0" customWidth="1"/>
    <col min="11" max="11" width="9.28125" style="1" customWidth="1"/>
    <col min="12" max="12" width="10.8515625" style="1" customWidth="1"/>
    <col min="13" max="13" width="10.28125" style="1" customWidth="1"/>
    <col min="14" max="14" width="9.28125" style="1" customWidth="1"/>
    <col min="15" max="15" width="8.8515625" style="0" customWidth="1"/>
    <col min="16" max="16" width="10.00390625" style="0" customWidth="1"/>
    <col min="17" max="16384" width="8.8515625" style="0" customWidth="1"/>
  </cols>
  <sheetData>
    <row r="1" spans="1:12" ht="12">
      <c r="A1" t="s">
        <v>95</v>
      </c>
      <c r="L1" s="4" t="s">
        <v>66</v>
      </c>
    </row>
    <row r="2" spans="4:16" ht="12">
      <c r="D2" s="4"/>
      <c r="E2" s="4"/>
      <c r="F2" s="4"/>
      <c r="G2" s="4"/>
      <c r="I2" s="4"/>
      <c r="J2" s="4"/>
      <c r="K2" s="5"/>
      <c r="L2" s="8">
        <v>3750</v>
      </c>
      <c r="M2" s="4"/>
      <c r="O2" s="4" t="s">
        <v>71</v>
      </c>
      <c r="P2" s="4" t="s">
        <v>72</v>
      </c>
    </row>
    <row r="3" spans="1:16" ht="12">
      <c r="A3" s="11" t="s">
        <v>19</v>
      </c>
      <c r="B3" s="11" t="s">
        <v>47</v>
      </c>
      <c r="C3" s="11" t="s">
        <v>21</v>
      </c>
      <c r="D3" s="12" t="s">
        <v>22</v>
      </c>
      <c r="E3" s="12" t="s">
        <v>24</v>
      </c>
      <c r="F3" s="12" t="s">
        <v>56</v>
      </c>
      <c r="G3" s="11" t="s">
        <v>55</v>
      </c>
      <c r="H3" s="11" t="s">
        <v>23</v>
      </c>
      <c r="I3" s="13" t="s">
        <v>62</v>
      </c>
      <c r="J3" s="14" t="s">
        <v>65</v>
      </c>
      <c r="K3" s="15" t="s">
        <v>68</v>
      </c>
      <c r="L3" s="15" t="s">
        <v>69</v>
      </c>
      <c r="M3" s="15" t="s">
        <v>70</v>
      </c>
      <c r="N3" s="13" t="s">
        <v>67</v>
      </c>
      <c r="O3" s="11">
        <v>50000</v>
      </c>
      <c r="P3" s="11">
        <v>66667</v>
      </c>
    </row>
    <row r="4" spans="1:14" ht="12">
      <c r="A4" t="s">
        <v>20</v>
      </c>
      <c r="B4" t="s">
        <v>25</v>
      </c>
      <c r="C4" t="s">
        <v>26</v>
      </c>
      <c r="D4" s="2">
        <v>8</v>
      </c>
      <c r="E4">
        <v>6</v>
      </c>
      <c r="F4" s="3">
        <v>1</v>
      </c>
      <c r="G4" s="3">
        <f aca="true" t="shared" si="0" ref="G4:G15">D4*F4</f>
        <v>8</v>
      </c>
      <c r="H4" t="s">
        <v>82</v>
      </c>
      <c r="I4">
        <v>8</v>
      </c>
      <c r="J4">
        <v>0</v>
      </c>
      <c r="L4" s="3">
        <v>12</v>
      </c>
      <c r="M4" s="3">
        <f>K4/L4</f>
        <v>0</v>
      </c>
      <c r="N4" s="3">
        <f>M4/L$2*100</f>
        <v>0</v>
      </c>
    </row>
    <row r="5" spans="1:14" ht="12">
      <c r="A5" t="s">
        <v>20</v>
      </c>
      <c r="B5" t="s">
        <v>27</v>
      </c>
      <c r="C5" t="s">
        <v>28</v>
      </c>
      <c r="D5">
        <v>1</v>
      </c>
      <c r="E5">
        <v>2</v>
      </c>
      <c r="F5" s="3">
        <f>E5/6</f>
        <v>0.3333333333333333</v>
      </c>
      <c r="G5" s="3">
        <f t="shared" si="0"/>
        <v>0.3333333333333333</v>
      </c>
      <c r="H5" t="s">
        <v>83</v>
      </c>
      <c r="J5" s="3">
        <f>G5</f>
        <v>0.3333333333333333</v>
      </c>
      <c r="K5" s="1">
        <f>(P$3*J5/100)*6/12</f>
        <v>111.11166666666666</v>
      </c>
      <c r="L5" s="3">
        <v>4</v>
      </c>
      <c r="M5" s="3">
        <f>K5/L5</f>
        <v>27.777916666666666</v>
      </c>
      <c r="N5" s="3">
        <f>M5/L2*100</f>
        <v>0.7407444444444444</v>
      </c>
    </row>
    <row r="6" spans="1:14" ht="12">
      <c r="A6" t="s">
        <v>29</v>
      </c>
      <c r="B6" t="s">
        <v>38</v>
      </c>
      <c r="C6" t="s">
        <v>39</v>
      </c>
      <c r="D6">
        <v>8</v>
      </c>
      <c r="E6">
        <v>6</v>
      </c>
      <c r="F6" s="3">
        <v>1</v>
      </c>
      <c r="G6" s="3">
        <f t="shared" si="0"/>
        <v>8</v>
      </c>
      <c r="H6" t="s">
        <v>82</v>
      </c>
      <c r="J6">
        <v>8.333</v>
      </c>
      <c r="K6" s="1">
        <f>(P$3*0.0833333)*6/12</f>
        <v>2777.79055555</v>
      </c>
      <c r="L6" s="3">
        <v>12</v>
      </c>
      <c r="M6" s="3">
        <f aca="true" t="shared" si="1" ref="M6:M19">K6/L6</f>
        <v>231.48254629583334</v>
      </c>
      <c r="N6" s="3">
        <f aca="true" t="shared" si="2" ref="N6:N20">M6/L$2*100</f>
        <v>6.172867901222222</v>
      </c>
    </row>
    <row r="7" spans="1:14" ht="12">
      <c r="A7" t="s">
        <v>20</v>
      </c>
      <c r="B7" t="s">
        <v>80</v>
      </c>
      <c r="C7" t="s">
        <v>30</v>
      </c>
      <c r="D7">
        <v>1</v>
      </c>
      <c r="E7">
        <v>6</v>
      </c>
      <c r="F7" s="3">
        <v>1</v>
      </c>
      <c r="G7" s="3">
        <f t="shared" si="0"/>
        <v>1</v>
      </c>
      <c r="H7" t="s">
        <v>82</v>
      </c>
      <c r="J7" s="2">
        <v>1</v>
      </c>
      <c r="K7" s="1">
        <f aca="true" t="shared" si="3" ref="K7:K13">(P$3*J7/100)*6/12</f>
        <v>333.335</v>
      </c>
      <c r="L7" s="3">
        <v>12</v>
      </c>
      <c r="M7" s="3">
        <f t="shared" si="1"/>
        <v>27.777916666666666</v>
      </c>
      <c r="N7" s="3">
        <f t="shared" si="2"/>
        <v>0.7407444444444444</v>
      </c>
    </row>
    <row r="8" spans="1:14" ht="12">
      <c r="A8" t="s">
        <v>20</v>
      </c>
      <c r="B8" t="s">
        <v>33</v>
      </c>
      <c r="C8" t="s">
        <v>34</v>
      </c>
      <c r="D8">
        <v>4</v>
      </c>
      <c r="E8">
        <v>6</v>
      </c>
      <c r="F8" s="3">
        <v>1</v>
      </c>
      <c r="G8" s="3">
        <f t="shared" si="0"/>
        <v>4</v>
      </c>
      <c r="H8" t="s">
        <v>82</v>
      </c>
      <c r="J8" s="3">
        <v>4.16665</v>
      </c>
      <c r="K8" s="1">
        <f t="shared" si="3"/>
        <v>1388.89027775</v>
      </c>
      <c r="L8" s="3">
        <v>12</v>
      </c>
      <c r="M8" s="3">
        <f t="shared" si="1"/>
        <v>115.74085647916667</v>
      </c>
      <c r="N8" s="3">
        <f t="shared" si="2"/>
        <v>3.0864228394444444</v>
      </c>
    </row>
    <row r="9" spans="1:14" ht="12">
      <c r="A9" t="s">
        <v>35</v>
      </c>
      <c r="B9" t="s">
        <v>36</v>
      </c>
      <c r="C9" t="s">
        <v>37</v>
      </c>
      <c r="D9">
        <v>1</v>
      </c>
      <c r="E9">
        <v>2.5</v>
      </c>
      <c r="F9" s="3">
        <f>E9/6</f>
        <v>0.4166666666666667</v>
      </c>
      <c r="G9" s="3">
        <f t="shared" si="0"/>
        <v>0.4166666666666667</v>
      </c>
      <c r="H9" t="s">
        <v>98</v>
      </c>
      <c r="J9" s="3">
        <f>G9</f>
        <v>0.4166666666666667</v>
      </c>
      <c r="K9" s="1">
        <f t="shared" si="3"/>
        <v>138.88958333333335</v>
      </c>
      <c r="L9" s="3">
        <v>4</v>
      </c>
      <c r="M9" s="3">
        <f t="shared" si="1"/>
        <v>34.72239583333334</v>
      </c>
      <c r="N9" s="3">
        <f t="shared" si="2"/>
        <v>0.9259305555555557</v>
      </c>
    </row>
    <row r="10" spans="1:14" ht="12">
      <c r="A10" t="s">
        <v>20</v>
      </c>
      <c r="B10" t="s">
        <v>40</v>
      </c>
      <c r="C10" t="s">
        <v>41</v>
      </c>
      <c r="D10">
        <v>1</v>
      </c>
      <c r="E10">
        <v>6</v>
      </c>
      <c r="F10" s="3">
        <v>1</v>
      </c>
      <c r="G10" s="3">
        <f t="shared" si="0"/>
        <v>1</v>
      </c>
      <c r="H10" t="s">
        <v>82</v>
      </c>
      <c r="J10" s="2">
        <f>G10</f>
        <v>1</v>
      </c>
      <c r="K10" s="1">
        <f t="shared" si="3"/>
        <v>333.335</v>
      </c>
      <c r="L10" s="3">
        <v>12</v>
      </c>
      <c r="M10" s="3">
        <f t="shared" si="1"/>
        <v>27.777916666666666</v>
      </c>
      <c r="N10" s="3">
        <f t="shared" si="2"/>
        <v>0.7407444444444444</v>
      </c>
    </row>
    <row r="11" spans="1:14" ht="12">
      <c r="A11" t="s">
        <v>20</v>
      </c>
      <c r="B11" t="s">
        <v>99</v>
      </c>
      <c r="C11" t="s">
        <v>49</v>
      </c>
      <c r="D11">
        <v>8</v>
      </c>
      <c r="E11">
        <v>6</v>
      </c>
      <c r="F11" s="3">
        <v>1</v>
      </c>
      <c r="G11" s="3">
        <f t="shared" si="0"/>
        <v>8</v>
      </c>
      <c r="H11" t="s">
        <v>82</v>
      </c>
      <c r="J11" s="3">
        <v>8.333</v>
      </c>
      <c r="K11" s="1">
        <f t="shared" si="3"/>
        <v>2777.6805550000004</v>
      </c>
      <c r="L11" s="3">
        <v>12</v>
      </c>
      <c r="M11" s="3">
        <f t="shared" si="1"/>
        <v>231.47337958333335</v>
      </c>
      <c r="N11" s="3">
        <f t="shared" si="2"/>
        <v>6.172623455555556</v>
      </c>
    </row>
    <row r="12" spans="1:14" ht="12">
      <c r="A12" t="s">
        <v>20</v>
      </c>
      <c r="B12" t="s">
        <v>44</v>
      </c>
      <c r="C12" t="s">
        <v>45</v>
      </c>
      <c r="D12">
        <v>7</v>
      </c>
      <c r="E12">
        <v>6</v>
      </c>
      <c r="F12" s="3">
        <v>1</v>
      </c>
      <c r="G12" s="3">
        <f t="shared" si="0"/>
        <v>7</v>
      </c>
      <c r="H12" t="s">
        <v>82</v>
      </c>
      <c r="I12">
        <v>4</v>
      </c>
      <c r="J12">
        <v>3</v>
      </c>
      <c r="K12" s="1">
        <f t="shared" si="3"/>
        <v>1000.005</v>
      </c>
      <c r="L12" s="3">
        <v>12</v>
      </c>
      <c r="M12" s="3">
        <f t="shared" si="1"/>
        <v>83.33375</v>
      </c>
      <c r="N12" s="3">
        <f t="shared" si="2"/>
        <v>2.2222333333333335</v>
      </c>
    </row>
    <row r="13" spans="1:14" ht="12">
      <c r="A13" t="s">
        <v>29</v>
      </c>
      <c r="B13" t="s">
        <v>63</v>
      </c>
      <c r="C13" t="s">
        <v>64</v>
      </c>
      <c r="D13">
        <v>4</v>
      </c>
      <c r="E13">
        <v>6</v>
      </c>
      <c r="F13" s="3">
        <v>1</v>
      </c>
      <c r="G13" s="3">
        <f t="shared" si="0"/>
        <v>4</v>
      </c>
      <c r="H13" t="s">
        <v>82</v>
      </c>
      <c r="I13">
        <v>0</v>
      </c>
      <c r="J13" s="3">
        <v>4.16665</v>
      </c>
      <c r="K13" s="1">
        <f t="shared" si="3"/>
        <v>1388.89027775</v>
      </c>
      <c r="L13" s="3">
        <v>12</v>
      </c>
      <c r="M13" s="3">
        <f t="shared" si="1"/>
        <v>115.74085647916667</v>
      </c>
      <c r="N13" s="3">
        <f t="shared" si="2"/>
        <v>3.0864228394444444</v>
      </c>
    </row>
    <row r="14" spans="1:14" ht="12">
      <c r="A14" t="s">
        <v>20</v>
      </c>
      <c r="B14" t="s">
        <v>78</v>
      </c>
      <c r="C14" t="s">
        <v>50</v>
      </c>
      <c r="D14">
        <v>4</v>
      </c>
      <c r="E14">
        <v>6</v>
      </c>
      <c r="F14" s="3">
        <v>1</v>
      </c>
      <c r="G14" s="3">
        <f t="shared" si="0"/>
        <v>4</v>
      </c>
      <c r="H14" t="s">
        <v>82</v>
      </c>
      <c r="I14">
        <v>4</v>
      </c>
      <c r="J14">
        <v>0</v>
      </c>
      <c r="L14" s="3">
        <v>12</v>
      </c>
      <c r="M14" s="3">
        <f t="shared" si="1"/>
        <v>0</v>
      </c>
      <c r="N14" s="3">
        <f t="shared" si="2"/>
        <v>0</v>
      </c>
    </row>
    <row r="15" spans="1:15" ht="12">
      <c r="A15" s="7" t="s">
        <v>20</v>
      </c>
      <c r="B15" s="7" t="s">
        <v>79</v>
      </c>
      <c r="C15" s="7" t="s">
        <v>52</v>
      </c>
      <c r="D15" s="7">
        <v>1</v>
      </c>
      <c r="E15" s="7">
        <v>4</v>
      </c>
      <c r="F15" s="9">
        <f>E15/6</f>
        <v>0.6666666666666666</v>
      </c>
      <c r="G15" s="9">
        <f t="shared" si="0"/>
        <v>0.6666666666666666</v>
      </c>
      <c r="H15" t="s">
        <v>85</v>
      </c>
      <c r="I15" s="7"/>
      <c r="J15" s="9">
        <f>G15</f>
        <v>0.6666666666666666</v>
      </c>
      <c r="K15" s="10">
        <f>(P$3*J15/100)*6/12</f>
        <v>222.22333333333333</v>
      </c>
      <c r="L15" s="3">
        <v>8</v>
      </c>
      <c r="M15" s="9">
        <f t="shared" si="1"/>
        <v>27.777916666666666</v>
      </c>
      <c r="N15" s="3">
        <f t="shared" si="2"/>
        <v>0.7407444444444444</v>
      </c>
      <c r="O15" s="7"/>
    </row>
    <row r="16" spans="1:14" ht="12">
      <c r="A16" t="s">
        <v>20</v>
      </c>
      <c r="B16" t="s">
        <v>31</v>
      </c>
      <c r="C16" t="s">
        <v>32</v>
      </c>
      <c r="D16">
        <v>0</v>
      </c>
      <c r="E16">
        <v>3</v>
      </c>
      <c r="F16" s="3">
        <v>0.5</v>
      </c>
      <c r="G16" s="3">
        <f>D16*F16</f>
        <v>0</v>
      </c>
      <c r="H16" t="s">
        <v>82</v>
      </c>
      <c r="J16" s="3">
        <f>G16</f>
        <v>0</v>
      </c>
      <c r="K16" s="1">
        <f>(P$3*J16/100)*6/12</f>
        <v>0</v>
      </c>
      <c r="L16" s="3">
        <v>12</v>
      </c>
      <c r="M16" s="3">
        <f t="shared" si="1"/>
        <v>0</v>
      </c>
      <c r="N16" s="3">
        <f t="shared" si="2"/>
        <v>0</v>
      </c>
    </row>
    <row r="17" spans="1:14" ht="12">
      <c r="A17" t="s">
        <v>20</v>
      </c>
      <c r="B17" t="s">
        <v>42</v>
      </c>
      <c r="C17" t="s">
        <v>43</v>
      </c>
      <c r="D17">
        <v>0</v>
      </c>
      <c r="E17">
        <v>6</v>
      </c>
      <c r="F17" s="3">
        <f>E17/6</f>
        <v>1</v>
      </c>
      <c r="G17" s="3">
        <f>D17*F17</f>
        <v>0</v>
      </c>
      <c r="H17" t="s">
        <v>82</v>
      </c>
      <c r="J17" s="2">
        <f>G17</f>
        <v>0</v>
      </c>
      <c r="K17" s="1">
        <f>(P3*J17/100)*6/12</f>
        <v>0</v>
      </c>
      <c r="L17" s="3">
        <v>12</v>
      </c>
      <c r="M17" s="3">
        <f t="shared" si="1"/>
        <v>0</v>
      </c>
      <c r="N17" s="3">
        <f t="shared" si="2"/>
        <v>0</v>
      </c>
    </row>
    <row r="18" spans="1:15" ht="12">
      <c r="A18" t="s">
        <v>20</v>
      </c>
      <c r="B18" t="s">
        <v>77</v>
      </c>
      <c r="C18" t="s">
        <v>48</v>
      </c>
      <c r="D18">
        <v>8</v>
      </c>
      <c r="E18">
        <v>6</v>
      </c>
      <c r="F18" s="3">
        <f>E18/6</f>
        <v>1</v>
      </c>
      <c r="G18" s="3">
        <f>D18*F18</f>
        <v>8</v>
      </c>
      <c r="H18" t="s">
        <v>82</v>
      </c>
      <c r="I18">
        <v>0</v>
      </c>
      <c r="J18">
        <v>8.333</v>
      </c>
      <c r="K18" s="1">
        <f>(P$3*J18/100)*6/12</f>
        <v>2777.6805550000004</v>
      </c>
      <c r="L18" s="3">
        <v>12</v>
      </c>
      <c r="M18" s="3">
        <f t="shared" si="1"/>
        <v>231.47337958333335</v>
      </c>
      <c r="N18" s="3">
        <f t="shared" si="2"/>
        <v>6.172623455555556</v>
      </c>
      <c r="O18" s="2"/>
    </row>
    <row r="19" spans="1:14" ht="12">
      <c r="A19" t="s">
        <v>20</v>
      </c>
      <c r="B19" t="s">
        <v>60</v>
      </c>
      <c r="C19" t="s">
        <v>61</v>
      </c>
      <c r="D19">
        <v>8</v>
      </c>
      <c r="E19">
        <v>6</v>
      </c>
      <c r="F19" s="3">
        <v>1</v>
      </c>
      <c r="G19" s="3">
        <v>8</v>
      </c>
      <c r="H19" t="s">
        <v>82</v>
      </c>
      <c r="I19">
        <v>8</v>
      </c>
      <c r="J19">
        <v>0</v>
      </c>
      <c r="K19" s="1">
        <f>(P$3*J19/100)*6/12</f>
        <v>0</v>
      </c>
      <c r="L19" s="3">
        <v>12</v>
      </c>
      <c r="M19" s="3">
        <f t="shared" si="1"/>
        <v>0</v>
      </c>
      <c r="N19" s="3">
        <f t="shared" si="2"/>
        <v>0</v>
      </c>
    </row>
    <row r="20" spans="1:14" ht="12">
      <c r="A20" t="s">
        <v>20</v>
      </c>
      <c r="B20" t="s">
        <v>81</v>
      </c>
      <c r="C20" t="s">
        <v>51</v>
      </c>
      <c r="D20">
        <v>1</v>
      </c>
      <c r="E20">
        <v>2.5</v>
      </c>
      <c r="F20" s="2">
        <f>E20/6</f>
        <v>0.4166666666666667</v>
      </c>
      <c r="G20" s="3">
        <f>D20*F20</f>
        <v>0.4166666666666667</v>
      </c>
      <c r="H20" t="s">
        <v>84</v>
      </c>
      <c r="J20" s="3">
        <f>G20</f>
        <v>0.4166666666666667</v>
      </c>
      <c r="K20" s="1">
        <f>(P$3*J20/100)*6/12</f>
        <v>138.88958333333335</v>
      </c>
      <c r="L20" s="3">
        <v>4</v>
      </c>
      <c r="M20" s="3">
        <f>K20/L20</f>
        <v>34.72239583333334</v>
      </c>
      <c r="N20" s="3">
        <f t="shared" si="2"/>
        <v>0.9259305555555557</v>
      </c>
    </row>
    <row r="21" spans="1:14" ht="12">
      <c r="A21" t="s">
        <v>20</v>
      </c>
      <c r="B21" t="s">
        <v>90</v>
      </c>
      <c r="C21" t="s">
        <v>91</v>
      </c>
      <c r="D21">
        <v>1</v>
      </c>
      <c r="E21">
        <v>6</v>
      </c>
      <c r="F21" s="2">
        <v>1</v>
      </c>
      <c r="G21" s="3">
        <f>D21*F21</f>
        <v>1</v>
      </c>
      <c r="H21" t="s">
        <v>82</v>
      </c>
      <c r="J21" s="3">
        <f>G21</f>
        <v>1</v>
      </c>
      <c r="K21" s="1">
        <f>(P$3*J21/100)*6/12</f>
        <v>333.335</v>
      </c>
      <c r="L21" s="3">
        <v>12</v>
      </c>
      <c r="M21" s="3">
        <f>K21/L21</f>
        <v>27.777916666666666</v>
      </c>
      <c r="N21" s="3">
        <f>M21/L$2*100</f>
        <v>0.7407444444444444</v>
      </c>
    </row>
    <row r="22" spans="1:14" ht="12">
      <c r="A22" t="s">
        <v>57</v>
      </c>
      <c r="D22" s="2">
        <f>SUM(D4:D21)</f>
        <v>66</v>
      </c>
      <c r="F22" s="2"/>
      <c r="G22" s="3">
        <f>SUM(G4:G21)</f>
        <v>63.83333333333333</v>
      </c>
      <c r="I22">
        <f>SUM(I4:I21)</f>
        <v>24</v>
      </c>
      <c r="J22" s="2">
        <f>SUM(J4:J21)</f>
        <v>41.16563333333333</v>
      </c>
      <c r="K22" s="1">
        <f>SUM(K4:K21)</f>
        <v>13722.056387716668</v>
      </c>
      <c r="L22" s="3"/>
      <c r="M22" s="1">
        <f>SUM(M4:M21)</f>
        <v>1217.5791434208334</v>
      </c>
      <c r="N22" s="3">
        <f>SUM(N4:N21)</f>
        <v>32.468777157888894</v>
      </c>
    </row>
    <row r="23" spans="6:7" ht="12">
      <c r="F23" s="3"/>
      <c r="G23" s="3"/>
    </row>
    <row r="24" spans="6:7" ht="12">
      <c r="F24" s="2"/>
      <c r="G24" s="2"/>
    </row>
    <row r="25" spans="1:8" ht="12">
      <c r="A25" t="s">
        <v>46</v>
      </c>
      <c r="B25" t="s">
        <v>53</v>
      </c>
      <c r="C25" t="s">
        <v>54</v>
      </c>
      <c r="D25">
        <v>8</v>
      </c>
      <c r="E25">
        <v>6</v>
      </c>
      <c r="F25" s="2">
        <v>1</v>
      </c>
      <c r="G25" s="3">
        <f>D25*F25</f>
        <v>8</v>
      </c>
      <c r="H25" t="s">
        <v>96</v>
      </c>
    </row>
    <row r="26" spans="1:8" ht="12">
      <c r="A26" t="s">
        <v>46</v>
      </c>
      <c r="B26" s="6" t="s">
        <v>73</v>
      </c>
      <c r="C26" t="s">
        <v>74</v>
      </c>
      <c r="D26">
        <v>1</v>
      </c>
      <c r="E26">
        <v>6</v>
      </c>
      <c r="F26" s="2">
        <v>1</v>
      </c>
      <c r="G26" s="3">
        <f>D26*F26</f>
        <v>1</v>
      </c>
      <c r="H26" t="s">
        <v>97</v>
      </c>
    </row>
    <row r="27" spans="1:7" ht="12">
      <c r="A27" t="s">
        <v>46</v>
      </c>
      <c r="B27" s="6" t="s">
        <v>75</v>
      </c>
      <c r="C27" t="s">
        <v>76</v>
      </c>
      <c r="D27">
        <v>8</v>
      </c>
      <c r="E27">
        <v>6</v>
      </c>
      <c r="F27" s="2">
        <v>1</v>
      </c>
      <c r="G27" s="3">
        <f>D27*F27</f>
        <v>8</v>
      </c>
    </row>
    <row r="28" spans="1:7" ht="12">
      <c r="A28" t="s">
        <v>58</v>
      </c>
      <c r="D28" s="2">
        <f>SUM(D25:D27)</f>
        <v>17</v>
      </c>
      <c r="G28" s="3">
        <f>SUM(G25:G27)</f>
        <v>17</v>
      </c>
    </row>
    <row r="31" spans="1:7" ht="12">
      <c r="A31" t="s">
        <v>59</v>
      </c>
      <c r="F31" s="2"/>
      <c r="G31" s="2">
        <f>G22+G28+G19</f>
        <v>88.83333333333333</v>
      </c>
    </row>
  </sheetData>
  <printOptions/>
  <pageMargins left="0.75" right="0.75" top="1" bottom="1" header="0.5" footer="0.5"/>
  <pageSetup orientation="landscape" scale="65"/>
  <headerFooter alignWithMargins="0">
    <oddHeader>&amp;CFaculty Effort Reporting
3/1/05 - 8/31/05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McDermott</dc:creator>
  <cp:keywords/>
  <dc:description/>
  <cp:lastModifiedBy>David Barczak</cp:lastModifiedBy>
  <cp:lastPrinted>2005-02-28T13:23:07Z</cp:lastPrinted>
  <dcterms:created xsi:type="dcterms:W3CDTF">2004-06-18T17:53:47Z</dcterms:created>
  <dcterms:modified xsi:type="dcterms:W3CDTF">2005-04-07T14:47:01Z</dcterms:modified>
  <cp:category/>
  <cp:version/>
  <cp:contentType/>
  <cp:contentStatus/>
</cp:coreProperties>
</file>