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mmalea.BLUEHEN\Dropbox\CropBudgets\New Budgets\2016Processing\"/>
    </mc:Choice>
  </mc:AlternateContent>
  <bookViews>
    <workbookView xWindow="480" yWindow="108" windowWidth="9696" windowHeight="7296"/>
  </bookViews>
  <sheets>
    <sheet name="Estimated" sheetId="1" r:id="rId1"/>
    <sheet name="Actual" sheetId="3" r:id="rId2"/>
  </sheets>
  <calcPr calcId="152511"/>
</workbook>
</file>

<file path=xl/calcChain.xml><?xml version="1.0" encoding="utf-8"?>
<calcChain xmlns="http://schemas.openxmlformats.org/spreadsheetml/2006/main">
  <c r="E28" i="3" l="1"/>
  <c r="B27" i="3"/>
  <c r="E44" i="3"/>
  <c r="E45" i="3"/>
  <c r="E46" i="3"/>
  <c r="E47" i="3"/>
  <c r="E48" i="3"/>
  <c r="E49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53" i="3"/>
  <c r="E43" i="3"/>
  <c r="E42" i="3"/>
  <c r="E41" i="3"/>
  <c r="E50" i="3" s="1"/>
  <c r="E52" i="3" s="1"/>
  <c r="E40" i="3"/>
  <c r="E39" i="3"/>
  <c r="E38" i="3"/>
  <c r="E37" i="3"/>
  <c r="E36" i="3"/>
  <c r="E35" i="3"/>
  <c r="E34" i="3"/>
  <c r="E33" i="3"/>
  <c r="E32" i="3"/>
  <c r="E12" i="3"/>
  <c r="E11" i="3"/>
  <c r="E10" i="3"/>
  <c r="E9" i="3"/>
  <c r="E8" i="3"/>
  <c r="E7" i="3"/>
  <c r="E6" i="3"/>
  <c r="H12" i="3" l="1"/>
  <c r="E27" i="3"/>
  <c r="E38" i="1"/>
  <c r="B18" i="1"/>
  <c r="E54" i="3" l="1"/>
  <c r="J9" i="3"/>
  <c r="I9" i="3"/>
  <c r="K10" i="3"/>
  <c r="K8" i="3"/>
  <c r="J10" i="3"/>
  <c r="I10" i="3"/>
  <c r="K9" i="3"/>
  <c r="J8" i="3"/>
  <c r="I8" i="3"/>
  <c r="E10" i="1"/>
  <c r="E16" i="1" l="1"/>
  <c r="E33" i="1" l="1"/>
  <c r="E13" i="1" l="1"/>
  <c r="E14" i="1"/>
  <c r="E15" i="1"/>
  <c r="H12" i="1" l="1"/>
  <c r="E26" i="1"/>
  <c r="E24" i="1"/>
  <c r="E25" i="1" l="1"/>
  <c r="E30" i="1" l="1"/>
  <c r="E6" i="1"/>
  <c r="E7" i="1"/>
  <c r="E8" i="1"/>
  <c r="E29" i="1"/>
  <c r="E9" i="1"/>
  <c r="E11" i="1"/>
  <c r="E12" i="1"/>
  <c r="E17" i="1"/>
  <c r="E23" i="1"/>
  <c r="E27" i="1"/>
  <c r="E28" i="1"/>
  <c r="E31" i="1"/>
  <c r="E32" i="1"/>
  <c r="E35" i="1" s="1"/>
  <c r="E37" i="1" s="1"/>
  <c r="E34" i="1"/>
  <c r="E18" i="1" l="1"/>
  <c r="E19" i="1" s="1"/>
  <c r="I8" i="1" l="1"/>
  <c r="K8" i="1" l="1"/>
  <c r="J8" i="1"/>
  <c r="J9" i="1"/>
  <c r="I9" i="1"/>
  <c r="K10" i="1"/>
  <c r="K9" i="1"/>
  <c r="I10" i="1"/>
  <c r="J10" i="1"/>
  <c r="E39" i="1"/>
</calcChain>
</file>

<file path=xl/sharedStrings.xml><?xml version="1.0" encoding="utf-8"?>
<sst xmlns="http://schemas.openxmlformats.org/spreadsheetml/2006/main" count="170" uniqueCount="68">
  <si>
    <t>Cost/Acre</t>
  </si>
  <si>
    <t>Returns Based On Example Costs</t>
  </si>
  <si>
    <t>Expected</t>
  </si>
  <si>
    <t>Nitrogen</t>
  </si>
  <si>
    <t>Disk &amp; Harrowing</t>
  </si>
  <si>
    <t>Planting</t>
  </si>
  <si>
    <t>Harvesting</t>
  </si>
  <si>
    <t>Total Cash Costs</t>
  </si>
  <si>
    <t>Expected Returns (price x yield)</t>
  </si>
  <si>
    <t>Net Available for Rent or Land Payment</t>
  </si>
  <si>
    <t>Unit</t>
  </si>
  <si>
    <t>lbs</t>
  </si>
  <si>
    <t>Price/Unit</t>
  </si>
  <si>
    <t>Units/A</t>
  </si>
  <si>
    <t>Phosphorous</t>
  </si>
  <si>
    <t>Potassium</t>
  </si>
  <si>
    <t>Estimated Costs - Do not make changes here.</t>
  </si>
  <si>
    <t>ton</t>
  </si>
  <si>
    <t>Fungicide</t>
  </si>
  <si>
    <t>application</t>
  </si>
  <si>
    <t>Lime (prorated over 3 years)</t>
  </si>
  <si>
    <t>acre</t>
  </si>
  <si>
    <t>acre inch</t>
  </si>
  <si>
    <t>Total Variable Costs</t>
  </si>
  <si>
    <t>Total Fixed Costs</t>
  </si>
  <si>
    <t>Input/Item</t>
  </si>
  <si>
    <t>VARIABLE COSTS</t>
  </si>
  <si>
    <t>FIXED COSTS (custom rates are used as a proxy for field operation costs)</t>
  </si>
  <si>
    <t>year</t>
  </si>
  <si>
    <t>SWEET CORN - PROCESSING</t>
  </si>
  <si>
    <t>Boron</t>
  </si>
  <si>
    <t>Herbicide - Bicep II Magnum</t>
  </si>
  <si>
    <t>qt</t>
  </si>
  <si>
    <t>thousand</t>
  </si>
  <si>
    <t>Use accompanying irrigation cost calculator to determine your irrigation costs.</t>
  </si>
  <si>
    <t>Excellent</t>
  </si>
  <si>
    <t>Poor</t>
  </si>
  <si>
    <t>High</t>
  </si>
  <si>
    <t>Average</t>
  </si>
  <si>
    <t>Low</t>
  </si>
  <si>
    <t>University of Delaware Cooperative Extension Vegetable Crop Budget</t>
  </si>
  <si>
    <t>Actual Costs - Enter your actual information in the yellow highlighted cells.</t>
  </si>
  <si>
    <t>Price Assumptions ($/ton)</t>
  </si>
  <si>
    <t>Yield Assumption (ton/A)</t>
  </si>
  <si>
    <t>Sidedress</t>
  </si>
  <si>
    <t>Cultivating</t>
  </si>
  <si>
    <r>
      <t xml:space="preserve">Applying Chemicals </t>
    </r>
    <r>
      <rPr>
        <b/>
        <sz val="10"/>
        <rFont val="Calibri"/>
        <family val="2"/>
      </rPr>
      <t>Aerial</t>
    </r>
  </si>
  <si>
    <r>
      <t xml:space="preserve">Applying Chemicals </t>
    </r>
    <r>
      <rPr>
        <b/>
        <sz val="10"/>
        <rFont val="Calibri"/>
        <family val="2"/>
      </rPr>
      <t>Ground</t>
    </r>
  </si>
  <si>
    <t>Crop Insurance</t>
  </si>
  <si>
    <r>
      <t>Applying Fertilizer</t>
    </r>
    <r>
      <rPr>
        <b/>
        <sz val="10"/>
        <rFont val="Calibri"/>
        <family val="2"/>
      </rPr>
      <t xml:space="preserve"> Broadcast</t>
    </r>
  </si>
  <si>
    <t>(Custom rate for vertical tillage is $18.55, custom rate for moldboard is $24.67.)</t>
  </si>
  <si>
    <t>Tillage (chisel)</t>
  </si>
  <si>
    <t>Seed</t>
  </si>
  <si>
    <r>
      <t>2</t>
    </r>
    <r>
      <rPr>
        <sz val="10"/>
        <rFont val="Calibri"/>
        <family val="2"/>
      </rPr>
      <t xml:space="preserve"> Cells , from left to right, correspond to total variable costs, interest rate and number of months interest is charged.</t>
    </r>
  </si>
  <si>
    <r>
      <t>Interest on Variable Costs</t>
    </r>
    <r>
      <rPr>
        <vertAlign val="superscript"/>
        <sz val="10"/>
        <rFont val="Calibri"/>
        <family val="2"/>
      </rPr>
      <t>2</t>
    </r>
  </si>
  <si>
    <r>
      <t>Irrigation (fixed costs)</t>
    </r>
    <r>
      <rPr>
        <vertAlign val="superscript"/>
        <sz val="10"/>
        <rFont val="Calibri"/>
        <family val="2"/>
      </rPr>
      <t>3</t>
    </r>
  </si>
  <si>
    <r>
      <t>Irrigation (operating costs)</t>
    </r>
    <r>
      <rPr>
        <vertAlign val="superscript"/>
        <sz val="10"/>
        <rFont val="Calibri"/>
        <family val="2"/>
      </rPr>
      <t>3</t>
    </r>
  </si>
  <si>
    <r>
      <t>3</t>
    </r>
    <r>
      <rPr>
        <sz val="10"/>
        <rFont val="Calibri"/>
        <family val="2"/>
      </rPr>
      <t xml:space="preserve"> Irrigation cost are highly variable depending upon power source, fuel price, system size and system purchase price.</t>
    </r>
  </si>
  <si>
    <t>oz</t>
  </si>
  <si>
    <t>pt</t>
  </si>
  <si>
    <t>Total Insecticide</t>
  </si>
  <si>
    <t>may be covered all or in part by processor</t>
  </si>
  <si>
    <r>
      <t>Insecticde - Warrior II</t>
    </r>
    <r>
      <rPr>
        <vertAlign val="superscript"/>
        <sz val="10"/>
        <rFont val="Calibri"/>
        <family val="2"/>
      </rPr>
      <t>1</t>
    </r>
  </si>
  <si>
    <r>
      <t>Insecticide - Hero</t>
    </r>
    <r>
      <rPr>
        <vertAlign val="superscript"/>
        <sz val="10"/>
        <rFont val="Calibri"/>
        <family val="2"/>
      </rPr>
      <t>1</t>
    </r>
  </si>
  <si>
    <r>
      <t>Insecticide - Besiege</t>
    </r>
    <r>
      <rPr>
        <vertAlign val="superscript"/>
        <sz val="10"/>
        <rFont val="Calibri"/>
        <family val="2"/>
      </rPr>
      <t>1</t>
    </r>
  </si>
  <si>
    <r>
      <t>Insecticide - Lannate</t>
    </r>
    <r>
      <rPr>
        <vertAlign val="superscript"/>
        <sz val="10"/>
        <rFont val="Calibri"/>
        <family val="2"/>
      </rPr>
      <t>1</t>
    </r>
  </si>
  <si>
    <r>
      <t>1</t>
    </r>
    <r>
      <rPr>
        <sz val="10"/>
        <rFont val="Calibri"/>
        <family val="2"/>
      </rPr>
      <t xml:space="preserve"> Processor may cover all or part of insecticide and/or fungicide costs</t>
    </r>
  </si>
  <si>
    <t>Insecticide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</si>
</sst>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0"/>
      <name val="Arial"/>
    </font>
    <font>
      <sz val="8"/>
      <name val="Arial"/>
      <family val="2"/>
    </font>
    <font>
      <b/>
      <u/>
      <sz val="12"/>
      <name val="Calibri"/>
      <family val="2"/>
    </font>
    <font>
      <sz val="10"/>
      <name val="Calibri"/>
      <family val="2"/>
    </font>
    <font>
      <b/>
      <sz val="10"/>
      <color indexed="57"/>
      <name val="Calibri"/>
      <family val="2"/>
    </font>
    <font>
      <b/>
      <u/>
      <sz val="10"/>
      <name val="Calibri"/>
      <family val="2"/>
    </font>
    <font>
      <b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sz val="10"/>
      <color indexed="9"/>
      <name val="Calibri"/>
      <family val="2"/>
    </font>
    <font>
      <sz val="10"/>
      <color indexed="9"/>
      <name val="Calibri"/>
      <family val="2"/>
    </font>
    <font>
      <vertAlign val="superscript"/>
      <sz val="10"/>
      <name val="Calibri"/>
      <family val="2"/>
    </font>
    <font>
      <sz val="8"/>
      <color indexed="9"/>
      <name val="Calibri"/>
      <family val="2"/>
    </font>
    <font>
      <sz val="11"/>
      <name val="Calibri"/>
      <family val="2"/>
    </font>
    <font>
      <i/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0" xfId="0" applyFont="1" applyBorder="1"/>
    <xf numFmtId="164" fontId="6" fillId="0" borderId="0" xfId="0" applyNumberFormat="1" applyFont="1" applyFill="1" applyBorder="1" applyAlignment="1">
      <alignment horizontal="center"/>
    </xf>
    <xf numFmtId="0" fontId="8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5" fillId="0" borderId="0" xfId="0" applyFont="1" applyBorder="1"/>
    <xf numFmtId="164" fontId="5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Border="1" applyProtection="1">
      <protection locked="0"/>
    </xf>
    <xf numFmtId="164" fontId="3" fillId="0" borderId="0" xfId="0" applyNumberFormat="1" applyFont="1" applyBorder="1"/>
    <xf numFmtId="0" fontId="6" fillId="0" borderId="0" xfId="0" applyFont="1" applyBorder="1" applyAlignment="1">
      <alignment horizontal="right"/>
    </xf>
    <xf numFmtId="0" fontId="9" fillId="3" borderId="0" xfId="0" applyFont="1" applyFill="1" applyBorder="1"/>
    <xf numFmtId="0" fontId="4" fillId="3" borderId="0" xfId="0" applyFont="1" applyFill="1" applyBorder="1"/>
    <xf numFmtId="0" fontId="3" fillId="3" borderId="0" xfId="0" applyFont="1" applyFill="1" applyBorder="1"/>
    <xf numFmtId="0" fontId="10" fillId="3" borderId="0" xfId="0" applyFont="1" applyFill="1" applyBorder="1"/>
    <xf numFmtId="164" fontId="3" fillId="0" borderId="1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164" fontId="6" fillId="5" borderId="2" xfId="0" applyNumberFormat="1" applyFont="1" applyFill="1" applyBorder="1" applyAlignment="1">
      <alignment horizontal="center"/>
    </xf>
    <xf numFmtId="0" fontId="10" fillId="3" borderId="4" xfId="0" applyFont="1" applyFill="1" applyBorder="1"/>
    <xf numFmtId="0" fontId="9" fillId="3" borderId="7" xfId="0" applyFont="1" applyFill="1" applyBorder="1"/>
    <xf numFmtId="0" fontId="3" fillId="0" borderId="0" xfId="0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5" fillId="0" borderId="0" xfId="0" applyFont="1" applyFill="1" applyBorder="1"/>
    <xf numFmtId="0" fontId="3" fillId="0" borderId="8" xfId="0" applyFont="1" applyBorder="1"/>
    <xf numFmtId="164" fontId="3" fillId="0" borderId="9" xfId="0" applyNumberFormat="1" applyFont="1" applyFill="1" applyBorder="1" applyAlignment="1">
      <alignment horizontal="center"/>
    </xf>
    <xf numFmtId="0" fontId="7" fillId="0" borderId="8" xfId="0" applyFont="1" applyBorder="1"/>
    <xf numFmtId="164" fontId="6" fillId="2" borderId="9" xfId="0" applyNumberFormat="1" applyFont="1" applyFill="1" applyBorder="1" applyAlignment="1">
      <alignment horizontal="center"/>
    </xf>
    <xf numFmtId="0" fontId="11" fillId="0" borderId="0" xfId="0" applyFont="1" applyBorder="1"/>
    <xf numFmtId="0" fontId="6" fillId="4" borderId="3" xfId="0" applyFont="1" applyFill="1" applyBorder="1" applyAlignment="1">
      <alignment horizontal="right"/>
    </xf>
    <xf numFmtId="0" fontId="3" fillId="4" borderId="8" xfId="0" applyFont="1" applyFill="1" applyBorder="1"/>
    <xf numFmtId="164" fontId="3" fillId="4" borderId="9" xfId="0" applyNumberFormat="1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 applyAlignment="1">
      <alignment horizontal="center"/>
    </xf>
    <xf numFmtId="0" fontId="10" fillId="3" borderId="3" xfId="0" applyFont="1" applyFill="1" applyBorder="1"/>
    <xf numFmtId="0" fontId="10" fillId="3" borderId="8" xfId="0" applyFont="1" applyFill="1" applyBorder="1"/>
    <xf numFmtId="0" fontId="12" fillId="3" borderId="8" xfId="0" applyFont="1" applyFill="1" applyBorder="1"/>
    <xf numFmtId="0" fontId="3" fillId="4" borderId="1" xfId="0" applyFont="1" applyFill="1" applyBorder="1"/>
    <xf numFmtId="164" fontId="3" fillId="4" borderId="1" xfId="0" applyNumberFormat="1" applyFont="1" applyFill="1" applyBorder="1"/>
    <xf numFmtId="164" fontId="3" fillId="4" borderId="1" xfId="0" applyNumberFormat="1" applyFont="1" applyFill="1" applyBorder="1" applyAlignment="1">
      <alignment horizontal="center"/>
    </xf>
    <xf numFmtId="0" fontId="13" fillId="0" borderId="0" xfId="0" applyFont="1" applyBorder="1"/>
    <xf numFmtId="8" fontId="3" fillId="0" borderId="0" xfId="0" applyNumberFormat="1" applyFont="1" applyBorder="1"/>
    <xf numFmtId="0" fontId="3" fillId="4" borderId="1" xfId="0" applyNumberFormat="1" applyFont="1" applyFill="1" applyBorder="1"/>
    <xf numFmtId="0" fontId="3" fillId="0" borderId="0" xfId="0" applyNumberFormat="1" applyFont="1" applyBorder="1"/>
    <xf numFmtId="164" fontId="3" fillId="0" borderId="0" xfId="0" applyNumberFormat="1" applyFont="1" applyFill="1" applyBorder="1" applyAlignment="1">
      <alignment horizontal="left"/>
    </xf>
    <xf numFmtId="0" fontId="11" fillId="0" borderId="0" xfId="0" applyFont="1" applyFill="1" applyBorder="1"/>
    <xf numFmtId="0" fontId="7" fillId="0" borderId="0" xfId="0" applyFont="1" applyFill="1" applyBorder="1"/>
    <xf numFmtId="0" fontId="3" fillId="0" borderId="1" xfId="0" applyFont="1" applyFill="1" applyBorder="1"/>
    <xf numFmtId="164" fontId="3" fillId="0" borderId="1" xfId="0" applyNumberFormat="1" applyFont="1" applyFill="1" applyBorder="1"/>
    <xf numFmtId="0" fontId="6" fillId="0" borderId="9" xfId="0" applyFont="1" applyFill="1" applyBorder="1"/>
    <xf numFmtId="164" fontId="3" fillId="0" borderId="4" xfId="0" applyNumberFormat="1" applyFont="1" applyFill="1" applyBorder="1" applyAlignment="1">
      <alignment horizontal="left"/>
    </xf>
    <xf numFmtId="164" fontId="3" fillId="0" borderId="5" xfId="0" applyNumberFormat="1" applyFont="1" applyFill="1" applyBorder="1" applyAlignment="1">
      <alignment horizontal="center"/>
    </xf>
    <xf numFmtId="164" fontId="3" fillId="0" borderId="5" xfId="0" applyNumberFormat="1" applyFont="1" applyFill="1" applyBorder="1" applyAlignment="1">
      <alignment horizontal="left"/>
    </xf>
    <xf numFmtId="164" fontId="3" fillId="0" borderId="6" xfId="0" applyNumberFormat="1" applyFont="1" applyFill="1" applyBorder="1" applyAlignment="1">
      <alignment horizontal="left"/>
    </xf>
    <xf numFmtId="0" fontId="6" fillId="0" borderId="3" xfId="0" applyFont="1" applyFill="1" applyBorder="1"/>
    <xf numFmtId="8" fontId="6" fillId="0" borderId="1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/>
    </xf>
    <xf numFmtId="0" fontId="14" fillId="0" borderId="0" xfId="0" applyFont="1" applyBorder="1"/>
    <xf numFmtId="10" fontId="3" fillId="4" borderId="1" xfId="0" applyNumberFormat="1" applyFont="1" applyFill="1" applyBorder="1"/>
    <xf numFmtId="0" fontId="8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13" fillId="0" borderId="0" xfId="0" applyFont="1" applyBorder="1" applyProtection="1"/>
    <xf numFmtId="0" fontId="4" fillId="0" borderId="0" xfId="0" applyFont="1" applyBorder="1" applyProtection="1"/>
    <xf numFmtId="0" fontId="9" fillId="3" borderId="0" xfId="0" applyFont="1" applyFill="1" applyBorder="1" applyProtection="1"/>
    <xf numFmtId="0" fontId="4" fillId="3" borderId="0" xfId="0" applyFont="1" applyFill="1" applyBorder="1" applyProtection="1"/>
    <xf numFmtId="0" fontId="3" fillId="3" borderId="0" xfId="0" applyFont="1" applyFill="1" applyBorder="1" applyProtection="1"/>
    <xf numFmtId="0" fontId="3" fillId="0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Font="1" applyFill="1" applyBorder="1" applyProtection="1"/>
    <xf numFmtId="0" fontId="6" fillId="4" borderId="1" xfId="0" applyFont="1" applyFill="1" applyBorder="1" applyProtection="1"/>
    <xf numFmtId="164" fontId="6" fillId="4" borderId="1" xfId="0" applyNumberFormat="1" applyFont="1" applyFill="1" applyBorder="1" applyAlignment="1" applyProtection="1">
      <alignment horizontal="center"/>
    </xf>
    <xf numFmtId="164" fontId="5" fillId="0" borderId="0" xfId="0" applyNumberFormat="1" applyFont="1" applyFill="1" applyBorder="1" applyAlignment="1" applyProtection="1">
      <alignment horizontal="center"/>
    </xf>
    <xf numFmtId="0" fontId="10" fillId="3" borderId="0" xfId="0" applyFont="1" applyFill="1" applyBorder="1" applyProtection="1"/>
    <xf numFmtId="0" fontId="9" fillId="3" borderId="0" xfId="0" applyFont="1" applyFill="1" applyBorder="1" applyAlignment="1" applyProtection="1">
      <alignment horizontal="center"/>
    </xf>
    <xf numFmtId="0" fontId="10" fillId="3" borderId="4" xfId="0" applyFont="1" applyFill="1" applyBorder="1" applyProtection="1"/>
    <xf numFmtId="0" fontId="5" fillId="0" borderId="0" xfId="0" applyFont="1" applyBorder="1" applyProtection="1"/>
    <xf numFmtId="0" fontId="3" fillId="0" borderId="1" xfId="0" applyFont="1" applyFill="1" applyBorder="1" applyProtection="1"/>
    <xf numFmtId="164" fontId="3" fillId="0" borderId="1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5" borderId="2" xfId="0" applyFont="1" applyFill="1" applyBorder="1" applyAlignment="1" applyProtection="1">
      <alignment horizontal="center"/>
    </xf>
    <xf numFmtId="164" fontId="6" fillId="5" borderId="2" xfId="0" applyNumberFormat="1" applyFont="1" applyFill="1" applyBorder="1" applyAlignment="1" applyProtection="1">
      <alignment horizontal="center"/>
    </xf>
    <xf numFmtId="0" fontId="9" fillId="3" borderId="7" xfId="0" applyFont="1" applyFill="1" applyBorder="1" applyProtection="1"/>
    <xf numFmtId="0" fontId="6" fillId="0" borderId="3" xfId="0" applyFont="1" applyFill="1" applyBorder="1" applyProtection="1"/>
    <xf numFmtId="164" fontId="3" fillId="0" borderId="0" xfId="0" applyNumberFormat="1" applyFont="1" applyFill="1" applyBorder="1" applyAlignment="1" applyProtection="1">
      <alignment horizontal="left"/>
    </xf>
    <xf numFmtId="164" fontId="3" fillId="0" borderId="4" xfId="0" applyNumberFormat="1" applyFont="1" applyFill="1" applyBorder="1" applyAlignment="1" applyProtection="1">
      <alignment horizontal="left"/>
    </xf>
    <xf numFmtId="164" fontId="3" fillId="0" borderId="5" xfId="0" applyNumberFormat="1" applyFont="1" applyFill="1" applyBorder="1" applyAlignment="1" applyProtection="1">
      <alignment horizontal="center"/>
    </xf>
    <xf numFmtId="164" fontId="3" fillId="0" borderId="5" xfId="0" applyNumberFormat="1" applyFont="1" applyFill="1" applyBorder="1" applyAlignment="1" applyProtection="1">
      <alignment horizontal="left"/>
    </xf>
    <xf numFmtId="164" fontId="3" fillId="0" borderId="6" xfId="0" applyNumberFormat="1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14" fillId="0" borderId="0" xfId="0" applyFont="1" applyBorder="1" applyProtection="1"/>
    <xf numFmtId="8" fontId="3" fillId="0" borderId="0" xfId="0" applyNumberFormat="1" applyFont="1" applyBorder="1" applyProtection="1"/>
    <xf numFmtId="0" fontId="3" fillId="0" borderId="0" xfId="0" applyNumberFormat="1" applyFont="1" applyBorder="1" applyProtection="1"/>
    <xf numFmtId="0" fontId="3" fillId="4" borderId="1" xfId="0" applyFont="1" applyFill="1" applyBorder="1" applyProtection="1"/>
    <xf numFmtId="164" fontId="3" fillId="4" borderId="1" xfId="0" applyNumberFormat="1" applyFont="1" applyFill="1" applyBorder="1" applyProtection="1"/>
    <xf numFmtId="164" fontId="3" fillId="4" borderId="1" xfId="0" applyNumberFormat="1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right"/>
    </xf>
    <xf numFmtId="0" fontId="3" fillId="4" borderId="8" xfId="0" applyFont="1" applyFill="1" applyBorder="1" applyProtection="1"/>
    <xf numFmtId="164" fontId="3" fillId="4" borderId="9" xfId="0" applyNumberFormat="1" applyFont="1" applyFill="1" applyBorder="1" applyProtection="1"/>
    <xf numFmtId="0" fontId="10" fillId="3" borderId="3" xfId="0" applyFont="1" applyFill="1" applyBorder="1" applyProtection="1"/>
    <xf numFmtId="0" fontId="10" fillId="3" borderId="8" xfId="0" applyFont="1" applyFill="1" applyBorder="1" applyProtection="1"/>
    <xf numFmtId="0" fontId="3" fillId="0" borderId="8" xfId="0" applyFont="1" applyBorder="1" applyProtection="1"/>
    <xf numFmtId="164" fontId="3" fillId="0" borderId="9" xfId="0" applyNumberFormat="1" applyFont="1" applyFill="1" applyBorder="1" applyAlignment="1" applyProtection="1">
      <alignment horizontal="center"/>
    </xf>
    <xf numFmtId="164" fontId="6" fillId="0" borderId="0" xfId="0" applyNumberFormat="1" applyFont="1" applyFill="1" applyBorder="1" applyAlignment="1" applyProtection="1">
      <alignment horizontal="center"/>
    </xf>
    <xf numFmtId="0" fontId="12" fillId="3" borderId="8" xfId="0" applyFont="1" applyFill="1" applyBorder="1" applyProtection="1"/>
    <xf numFmtId="0" fontId="7" fillId="0" borderId="8" xfId="0" applyFont="1" applyBorder="1" applyProtection="1"/>
    <xf numFmtId="164" fontId="6" fillId="2" borderId="9" xfId="0" applyNumberFormat="1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Border="1" applyProtection="1"/>
    <xf numFmtId="0" fontId="7" fillId="0" borderId="0" xfId="0" applyFont="1" applyFill="1" applyBorder="1" applyProtection="1"/>
    <xf numFmtId="164" fontId="3" fillId="6" borderId="1" xfId="0" applyNumberFormat="1" applyFont="1" applyFill="1" applyBorder="1" applyProtection="1">
      <protection locked="0"/>
    </xf>
    <xf numFmtId="0" fontId="3" fillId="6" borderId="1" xfId="0" applyFont="1" applyFill="1" applyBorder="1" applyProtection="1">
      <protection locked="0"/>
    </xf>
    <xf numFmtId="10" fontId="3" fillId="6" borderId="1" xfId="0" applyNumberFormat="1" applyFont="1" applyFill="1" applyBorder="1" applyProtection="1">
      <protection locked="0"/>
    </xf>
    <xf numFmtId="0" fontId="3" fillId="6" borderId="1" xfId="0" applyNumberFormat="1" applyFont="1" applyFill="1" applyBorder="1" applyProtection="1">
      <protection locked="0"/>
    </xf>
    <xf numFmtId="0" fontId="6" fillId="6" borderId="9" xfId="0" applyFont="1" applyFill="1" applyBorder="1" applyProtection="1">
      <protection locked="0"/>
    </xf>
    <xf numFmtId="8" fontId="6" fillId="6" borderId="10" xfId="0" applyNumberFormat="1" applyFont="1" applyFill="1" applyBorder="1" applyAlignment="1" applyProtection="1">
      <alignment horizontal="center"/>
      <protection locked="0"/>
    </xf>
    <xf numFmtId="164" fontId="6" fillId="6" borderId="10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7"/>
  <sheetViews>
    <sheetView tabSelected="1" zoomScaleNormal="100" workbookViewId="0">
      <selection activeCell="C33" sqref="C33"/>
    </sheetView>
  </sheetViews>
  <sheetFormatPr defaultColWidth="9.109375" defaultRowHeight="13.8" x14ac:dyDescent="0.3"/>
  <cols>
    <col min="1" max="1" width="27.5546875" style="1" customWidth="1"/>
    <col min="2" max="2" width="10.109375" style="1" customWidth="1"/>
    <col min="3" max="3" width="9.5546875" style="1" customWidth="1"/>
    <col min="4" max="4" width="8.33203125" style="1" customWidth="1"/>
    <col min="5" max="5" width="11.109375" style="1" customWidth="1"/>
    <col min="6" max="6" width="4" style="1" customWidth="1"/>
    <col min="7" max="7" width="11.44140625" style="1" customWidth="1"/>
    <col min="8" max="10" width="9.109375" style="1"/>
    <col min="11" max="11" width="11.109375" style="1" customWidth="1"/>
    <col min="12" max="16384" width="9.109375" style="1"/>
  </cols>
  <sheetData>
    <row r="1" spans="1:17" ht="15.6" x14ac:dyDescent="0.3">
      <c r="A1" s="3" t="s">
        <v>29</v>
      </c>
      <c r="B1" s="4"/>
      <c r="C1" s="4"/>
      <c r="D1" s="4"/>
    </row>
    <row r="2" spans="1:17" ht="15.6" x14ac:dyDescent="0.3">
      <c r="A2" s="42" t="s">
        <v>40</v>
      </c>
      <c r="B2" s="4"/>
      <c r="C2" s="4"/>
      <c r="D2" s="4"/>
    </row>
    <row r="3" spans="1:17" ht="15.6" x14ac:dyDescent="0.3">
      <c r="A3" s="3" t="s">
        <v>16</v>
      </c>
      <c r="B3" s="5"/>
      <c r="D3" s="4"/>
    </row>
    <row r="4" spans="1:17" ht="15.6" x14ac:dyDescent="0.3">
      <c r="A4" s="12" t="s">
        <v>26</v>
      </c>
      <c r="B4" s="13"/>
      <c r="C4" s="13"/>
      <c r="D4" s="13"/>
      <c r="E4" s="14"/>
      <c r="G4" s="22"/>
      <c r="H4" s="24" t="s">
        <v>1</v>
      </c>
      <c r="I4" s="25"/>
      <c r="J4" s="25"/>
      <c r="K4" s="25"/>
    </row>
    <row r="5" spans="1:17" s="6" customFormat="1" x14ac:dyDescent="0.3">
      <c r="A5" s="34" t="s">
        <v>25</v>
      </c>
      <c r="B5" s="34" t="s">
        <v>10</v>
      </c>
      <c r="C5" s="34" t="s">
        <v>12</v>
      </c>
      <c r="D5" s="34" t="s">
        <v>13</v>
      </c>
      <c r="E5" s="35" t="s">
        <v>0</v>
      </c>
      <c r="F5" s="7"/>
      <c r="G5" s="22"/>
      <c r="H5" s="22"/>
      <c r="I5" s="15"/>
      <c r="J5" s="17" t="s">
        <v>42</v>
      </c>
      <c r="K5" s="20"/>
    </row>
    <row r="6" spans="1:17" x14ac:dyDescent="0.3">
      <c r="A6" s="49" t="s">
        <v>3</v>
      </c>
      <c r="B6" s="49" t="s">
        <v>11</v>
      </c>
      <c r="C6" s="50">
        <v>0.45</v>
      </c>
      <c r="D6" s="49">
        <v>175</v>
      </c>
      <c r="E6" s="16">
        <f t="shared" ref="E6:E17" si="0">(C6*D6)</f>
        <v>78.75</v>
      </c>
      <c r="F6" s="8"/>
      <c r="G6" s="23"/>
      <c r="H6" s="23"/>
      <c r="I6" s="18" t="s">
        <v>37</v>
      </c>
      <c r="J6" s="19" t="s">
        <v>38</v>
      </c>
      <c r="K6" s="18" t="s">
        <v>39</v>
      </c>
      <c r="L6" s="22"/>
      <c r="M6" s="22"/>
      <c r="N6" s="22"/>
      <c r="O6" s="22"/>
      <c r="P6" s="22"/>
      <c r="Q6" s="22"/>
    </row>
    <row r="7" spans="1:17" x14ac:dyDescent="0.3">
      <c r="A7" s="49" t="s">
        <v>14</v>
      </c>
      <c r="B7" s="49" t="s">
        <v>11</v>
      </c>
      <c r="C7" s="50">
        <v>0.56000000000000005</v>
      </c>
      <c r="D7" s="49">
        <v>80</v>
      </c>
      <c r="E7" s="16">
        <f t="shared" si="0"/>
        <v>44.800000000000004</v>
      </c>
      <c r="F7" s="8"/>
      <c r="G7" s="21" t="s">
        <v>43</v>
      </c>
      <c r="H7" s="12"/>
      <c r="I7" s="57">
        <v>100</v>
      </c>
      <c r="J7" s="58">
        <v>95</v>
      </c>
      <c r="K7" s="57">
        <v>90</v>
      </c>
      <c r="L7" s="22"/>
      <c r="M7" s="22"/>
      <c r="N7" s="22"/>
      <c r="O7" s="22"/>
      <c r="P7" s="22"/>
      <c r="Q7" s="22"/>
    </row>
    <row r="8" spans="1:17" x14ac:dyDescent="0.3">
      <c r="A8" s="49" t="s">
        <v>15</v>
      </c>
      <c r="B8" s="49" t="s">
        <v>11</v>
      </c>
      <c r="C8" s="50">
        <v>0.33</v>
      </c>
      <c r="D8" s="49">
        <v>120</v>
      </c>
      <c r="E8" s="16">
        <f t="shared" si="0"/>
        <v>39.6</v>
      </c>
      <c r="F8" s="8"/>
      <c r="G8" s="56" t="s">
        <v>35</v>
      </c>
      <c r="H8" s="51">
        <v>9</v>
      </c>
      <c r="I8" s="8">
        <f>SUM(I7*H8)-E37</f>
        <v>307.86879999999996</v>
      </c>
      <c r="J8" s="46">
        <f>SUM(J7*H8)-E37</f>
        <v>262.86879999999996</v>
      </c>
      <c r="K8" s="52">
        <f>SUM(K7*H8)-E37</f>
        <v>217.86879999999996</v>
      </c>
      <c r="L8" s="22"/>
      <c r="M8" s="22"/>
      <c r="N8" s="22"/>
      <c r="O8" s="22"/>
      <c r="P8" s="22"/>
      <c r="Q8" s="22"/>
    </row>
    <row r="9" spans="1:17" x14ac:dyDescent="0.3">
      <c r="A9" s="49" t="s">
        <v>30</v>
      </c>
      <c r="B9" s="49" t="s">
        <v>11</v>
      </c>
      <c r="C9" s="50">
        <v>4.5</v>
      </c>
      <c r="D9" s="49">
        <v>1.5</v>
      </c>
      <c r="E9" s="16">
        <f t="shared" si="0"/>
        <v>6.75</v>
      </c>
      <c r="F9" s="8"/>
      <c r="G9" s="56" t="s">
        <v>2</v>
      </c>
      <c r="H9" s="51">
        <v>7.5</v>
      </c>
      <c r="I9" s="8">
        <f>SUM(I7*H9)-E37</f>
        <v>157.86879999999996</v>
      </c>
      <c r="J9" s="46">
        <f>SUM(J7*H9)-E37</f>
        <v>120.36879999999996</v>
      </c>
      <c r="K9" s="52">
        <f>SUM(K7*H9)-E37</f>
        <v>82.868799999999965</v>
      </c>
      <c r="L9" s="22"/>
      <c r="M9" s="22"/>
    </row>
    <row r="10" spans="1:17" x14ac:dyDescent="0.3">
      <c r="A10" s="49" t="s">
        <v>20</v>
      </c>
      <c r="B10" s="49" t="s">
        <v>17</v>
      </c>
      <c r="C10" s="50">
        <v>42</v>
      </c>
      <c r="D10" s="49">
        <v>1</v>
      </c>
      <c r="E10" s="16">
        <f>(C10*D10)/3</f>
        <v>14</v>
      </c>
      <c r="F10" s="8"/>
      <c r="G10" s="56" t="s">
        <v>36</v>
      </c>
      <c r="H10" s="51">
        <v>6</v>
      </c>
      <c r="I10" s="53">
        <f>SUM(I7*H10)-E37</f>
        <v>7.8687999999999647</v>
      </c>
      <c r="J10" s="54">
        <f>SUM(J7*H10)-E37</f>
        <v>-22.131200000000035</v>
      </c>
      <c r="K10" s="55">
        <f>SUM(K7*H10)-E37</f>
        <v>-52.131200000000035</v>
      </c>
      <c r="L10" s="22"/>
      <c r="M10" s="22"/>
    </row>
    <row r="11" spans="1:17" x14ac:dyDescent="0.3">
      <c r="A11" s="49" t="s">
        <v>52</v>
      </c>
      <c r="B11" s="49" t="s">
        <v>33</v>
      </c>
      <c r="C11" s="50">
        <v>4.8</v>
      </c>
      <c r="D11" s="49">
        <v>23</v>
      </c>
      <c r="E11" s="16">
        <f t="shared" si="0"/>
        <v>110.39999999999999</v>
      </c>
      <c r="F11" s="8"/>
    </row>
    <row r="12" spans="1:17" x14ac:dyDescent="0.3">
      <c r="A12" s="49" t="s">
        <v>31</v>
      </c>
      <c r="B12" s="49" t="s">
        <v>32</v>
      </c>
      <c r="C12" s="50">
        <v>11.38</v>
      </c>
      <c r="D12" s="49">
        <v>1.3</v>
      </c>
      <c r="E12" s="16">
        <f t="shared" si="0"/>
        <v>14.794000000000002</v>
      </c>
      <c r="F12" s="8"/>
      <c r="G12" s="11" t="s">
        <v>60</v>
      </c>
      <c r="H12" s="10">
        <f>SUM(E13:E16)</f>
        <v>30.521999999999998</v>
      </c>
      <c r="I12" s="59" t="s">
        <v>61</v>
      </c>
    </row>
    <row r="13" spans="1:17" ht="15" x14ac:dyDescent="0.3">
      <c r="A13" s="49" t="s">
        <v>62</v>
      </c>
      <c r="B13" s="49" t="s">
        <v>58</v>
      </c>
      <c r="C13" s="50">
        <v>1.84</v>
      </c>
      <c r="D13" s="49">
        <v>3.8</v>
      </c>
      <c r="E13" s="16">
        <f t="shared" si="0"/>
        <v>6.992</v>
      </c>
      <c r="F13" s="46"/>
      <c r="G13" s="11"/>
      <c r="H13" s="10"/>
      <c r="I13" s="59"/>
    </row>
    <row r="14" spans="1:17" ht="15" x14ac:dyDescent="0.3">
      <c r="A14" s="49" t="s">
        <v>63</v>
      </c>
      <c r="B14" s="49" t="s">
        <v>58</v>
      </c>
      <c r="C14" s="50">
        <v>1.01</v>
      </c>
      <c r="D14" s="49">
        <v>5</v>
      </c>
      <c r="E14" s="16">
        <f t="shared" si="0"/>
        <v>5.05</v>
      </c>
      <c r="F14" s="8"/>
      <c r="G14" s="11"/>
      <c r="H14" s="10"/>
      <c r="I14" s="59"/>
    </row>
    <row r="15" spans="1:17" ht="15" x14ac:dyDescent="0.3">
      <c r="A15" s="49" t="s">
        <v>64</v>
      </c>
      <c r="B15" s="49" t="s">
        <v>58</v>
      </c>
      <c r="C15" s="50">
        <v>1.33</v>
      </c>
      <c r="D15" s="49">
        <v>6</v>
      </c>
      <c r="E15" s="16">
        <f t="shared" si="0"/>
        <v>7.98</v>
      </c>
      <c r="F15" s="8"/>
      <c r="H15" s="43"/>
      <c r="I15" s="45"/>
    </row>
    <row r="16" spans="1:17" ht="15" x14ac:dyDescent="0.3">
      <c r="A16" s="49" t="s">
        <v>65</v>
      </c>
      <c r="B16" s="49" t="s">
        <v>59</v>
      </c>
      <c r="C16" s="50">
        <v>7</v>
      </c>
      <c r="D16" s="49">
        <v>1.5</v>
      </c>
      <c r="E16" s="16">
        <f t="shared" si="0"/>
        <v>10.5</v>
      </c>
      <c r="F16" s="8"/>
      <c r="H16" s="43"/>
      <c r="I16" s="45"/>
    </row>
    <row r="17" spans="1:11" x14ac:dyDescent="0.3">
      <c r="A17" s="49" t="s">
        <v>18</v>
      </c>
      <c r="B17" s="49"/>
      <c r="C17" s="49"/>
      <c r="D17" s="49"/>
      <c r="E17" s="16">
        <f t="shared" si="0"/>
        <v>0</v>
      </c>
      <c r="F17" s="8"/>
      <c r="H17" s="43"/>
      <c r="I17" s="43"/>
    </row>
    <row r="18" spans="1:11" ht="15" x14ac:dyDescent="0.3">
      <c r="A18" s="39" t="s">
        <v>54</v>
      </c>
      <c r="B18" s="40">
        <f>SUM(E6:E17)</f>
        <v>339.61600000000004</v>
      </c>
      <c r="C18" s="60">
        <v>2.5000000000000001E-2</v>
      </c>
      <c r="D18" s="44">
        <v>6</v>
      </c>
      <c r="E18" s="41">
        <f>B18*(D18/12)*C18</f>
        <v>4.2452000000000005</v>
      </c>
      <c r="F18" s="10"/>
    </row>
    <row r="19" spans="1:11" x14ac:dyDescent="0.3">
      <c r="A19" s="31" t="s">
        <v>23</v>
      </c>
      <c r="B19" s="32"/>
      <c r="C19" s="32"/>
      <c r="D19" s="32"/>
      <c r="E19" s="33">
        <f>SUM(E6:E18)</f>
        <v>343.86120000000005</v>
      </c>
      <c r="F19" s="10"/>
    </row>
    <row r="20" spans="1:11" x14ac:dyDescent="0.3">
      <c r="A20" s="11"/>
      <c r="E20" s="10"/>
      <c r="H20" s="22"/>
      <c r="I20" s="22"/>
      <c r="J20" s="22"/>
      <c r="K20" s="22"/>
    </row>
    <row r="21" spans="1:11" x14ac:dyDescent="0.3">
      <c r="A21" s="12" t="s">
        <v>27</v>
      </c>
      <c r="B21" s="15"/>
      <c r="C21" s="15"/>
      <c r="D21" s="15"/>
      <c r="E21" s="15"/>
      <c r="F21" s="7"/>
      <c r="H21" s="22"/>
      <c r="I21" s="22"/>
      <c r="J21" s="22"/>
      <c r="K21" s="22"/>
    </row>
    <row r="22" spans="1:11" x14ac:dyDescent="0.3">
      <c r="A22" s="34" t="s">
        <v>25</v>
      </c>
      <c r="B22" s="34" t="s">
        <v>10</v>
      </c>
      <c r="C22" s="34" t="s">
        <v>12</v>
      </c>
      <c r="D22" s="34" t="s">
        <v>13</v>
      </c>
      <c r="E22" s="35" t="s">
        <v>0</v>
      </c>
      <c r="F22" s="8"/>
      <c r="H22" s="22"/>
      <c r="I22" s="22"/>
      <c r="J22" s="22"/>
      <c r="K22" s="22"/>
    </row>
    <row r="23" spans="1:11" x14ac:dyDescent="0.3">
      <c r="A23" s="49" t="s">
        <v>49</v>
      </c>
      <c r="B23" s="49" t="s">
        <v>19</v>
      </c>
      <c r="C23" s="50">
        <v>8.4</v>
      </c>
      <c r="D23" s="49">
        <v>1</v>
      </c>
      <c r="E23" s="16">
        <f>C23*D23</f>
        <v>8.4</v>
      </c>
      <c r="F23" s="8"/>
      <c r="H23" s="22"/>
      <c r="I23" s="22"/>
      <c r="J23" s="22"/>
      <c r="K23" s="22"/>
    </row>
    <row r="24" spans="1:11" x14ac:dyDescent="0.3">
      <c r="A24" s="49" t="s">
        <v>47</v>
      </c>
      <c r="B24" s="49" t="s">
        <v>19</v>
      </c>
      <c r="C24" s="50">
        <v>9.2899999999999991</v>
      </c>
      <c r="D24" s="49">
        <v>1</v>
      </c>
      <c r="E24" s="16">
        <f>C24*D24</f>
        <v>9.2899999999999991</v>
      </c>
      <c r="F24" s="8"/>
    </row>
    <row r="25" spans="1:11" x14ac:dyDescent="0.3">
      <c r="A25" s="49" t="s">
        <v>46</v>
      </c>
      <c r="B25" s="49" t="s">
        <v>19</v>
      </c>
      <c r="C25" s="50">
        <v>13.8</v>
      </c>
      <c r="D25" s="49">
        <v>4</v>
      </c>
      <c r="E25" s="16">
        <f t="shared" ref="E25:E34" si="1">C25*D25</f>
        <v>55.2</v>
      </c>
      <c r="F25" s="8"/>
    </row>
    <row r="26" spans="1:11" x14ac:dyDescent="0.3">
      <c r="A26" s="49" t="s">
        <v>51</v>
      </c>
      <c r="B26" s="49" t="s">
        <v>21</v>
      </c>
      <c r="C26" s="50">
        <v>21.7</v>
      </c>
      <c r="D26" s="49">
        <v>1</v>
      </c>
      <c r="E26" s="16">
        <f t="shared" si="1"/>
        <v>21.7</v>
      </c>
      <c r="F26" s="8"/>
      <c r="G26" s="1" t="s">
        <v>50</v>
      </c>
    </row>
    <row r="27" spans="1:11" x14ac:dyDescent="0.3">
      <c r="A27" s="49" t="s">
        <v>4</v>
      </c>
      <c r="B27" s="49" t="s">
        <v>21</v>
      </c>
      <c r="C27" s="50">
        <v>18.100000000000001</v>
      </c>
      <c r="D27" s="49">
        <v>1</v>
      </c>
      <c r="E27" s="16">
        <f t="shared" si="1"/>
        <v>18.100000000000001</v>
      </c>
      <c r="F27" s="8"/>
    </row>
    <row r="28" spans="1:11" x14ac:dyDescent="0.3">
      <c r="A28" s="49" t="s">
        <v>5</v>
      </c>
      <c r="B28" s="49" t="s">
        <v>21</v>
      </c>
      <c r="C28" s="50">
        <v>25</v>
      </c>
      <c r="D28" s="49">
        <v>1</v>
      </c>
      <c r="E28" s="16">
        <f t="shared" si="1"/>
        <v>25</v>
      </c>
      <c r="F28" s="8"/>
    </row>
    <row r="29" spans="1:11" x14ac:dyDescent="0.3">
      <c r="A29" s="49" t="s">
        <v>44</v>
      </c>
      <c r="B29" s="49" t="s">
        <v>21</v>
      </c>
      <c r="C29" s="50">
        <v>9.8000000000000007</v>
      </c>
      <c r="D29" s="49">
        <v>1</v>
      </c>
      <c r="E29" s="16">
        <f t="shared" si="1"/>
        <v>9.8000000000000007</v>
      </c>
      <c r="F29" s="8"/>
    </row>
    <row r="30" spans="1:11" x14ac:dyDescent="0.3">
      <c r="A30" s="49" t="s">
        <v>45</v>
      </c>
      <c r="B30" s="49" t="s">
        <v>21</v>
      </c>
      <c r="C30" s="50">
        <v>18.899999999999999</v>
      </c>
      <c r="D30" s="49">
        <v>1</v>
      </c>
      <c r="E30" s="16">
        <f t="shared" si="1"/>
        <v>18.899999999999999</v>
      </c>
      <c r="F30" s="8"/>
    </row>
    <row r="31" spans="1:11" ht="15" x14ac:dyDescent="0.3">
      <c r="A31" s="49" t="s">
        <v>55</v>
      </c>
      <c r="B31" s="49" t="s">
        <v>28</v>
      </c>
      <c r="C31" s="50">
        <v>97.84</v>
      </c>
      <c r="D31" s="49">
        <v>0.5</v>
      </c>
      <c r="E31" s="16">
        <f t="shared" si="1"/>
        <v>48.92</v>
      </c>
      <c r="F31" s="8"/>
    </row>
    <row r="32" spans="1:11" ht="15" x14ac:dyDescent="0.3">
      <c r="A32" s="49" t="s">
        <v>56</v>
      </c>
      <c r="B32" s="49" t="s">
        <v>22</v>
      </c>
      <c r="C32" s="50">
        <v>5.24</v>
      </c>
      <c r="D32" s="49">
        <v>4</v>
      </c>
      <c r="E32" s="16">
        <f t="shared" si="1"/>
        <v>20.96</v>
      </c>
      <c r="F32" s="8"/>
    </row>
    <row r="33" spans="1:12" x14ac:dyDescent="0.3">
      <c r="A33" s="49" t="s">
        <v>48</v>
      </c>
      <c r="B33" s="49" t="s">
        <v>21</v>
      </c>
      <c r="C33" s="50">
        <v>12</v>
      </c>
      <c r="D33" s="49">
        <v>1</v>
      </c>
      <c r="E33" s="16">
        <f t="shared" si="1"/>
        <v>12</v>
      </c>
      <c r="F33" s="8"/>
    </row>
    <row r="34" spans="1:12" x14ac:dyDescent="0.3">
      <c r="A34" s="49" t="s">
        <v>6</v>
      </c>
      <c r="B34" s="49" t="s">
        <v>21</v>
      </c>
      <c r="C34" s="50"/>
      <c r="D34" s="49"/>
      <c r="E34" s="16">
        <f t="shared" si="1"/>
        <v>0</v>
      </c>
      <c r="F34" s="10"/>
      <c r="G34" s="9"/>
      <c r="H34" s="9"/>
      <c r="I34" s="9"/>
      <c r="J34" s="9"/>
      <c r="K34" s="9"/>
      <c r="L34" s="9"/>
    </row>
    <row r="35" spans="1:12" x14ac:dyDescent="0.3">
      <c r="A35" s="31" t="s">
        <v>24</v>
      </c>
      <c r="B35" s="32"/>
      <c r="C35" s="32"/>
      <c r="D35" s="32"/>
      <c r="E35" s="33">
        <f>SUM(E23:E34)</f>
        <v>248.27</v>
      </c>
      <c r="F35" s="8"/>
      <c r="G35" s="9"/>
      <c r="H35" s="9"/>
      <c r="I35" s="9"/>
      <c r="J35" s="9"/>
      <c r="K35" s="9"/>
      <c r="L35" s="9"/>
    </row>
    <row r="36" spans="1:12" x14ac:dyDescent="0.3">
      <c r="E36" s="8"/>
      <c r="F36" s="8"/>
      <c r="L36" s="9"/>
    </row>
    <row r="37" spans="1:12" x14ac:dyDescent="0.3">
      <c r="A37" s="36" t="s">
        <v>7</v>
      </c>
      <c r="B37" s="37"/>
      <c r="C37" s="26"/>
      <c r="D37" s="26"/>
      <c r="E37" s="27">
        <f>E19+E35</f>
        <v>592.13120000000004</v>
      </c>
      <c r="F37" s="8"/>
      <c r="L37" s="9"/>
    </row>
    <row r="38" spans="1:12" x14ac:dyDescent="0.3">
      <c r="A38" s="36" t="s">
        <v>8</v>
      </c>
      <c r="B38" s="37"/>
      <c r="C38" s="26"/>
      <c r="D38" s="26"/>
      <c r="E38" s="27">
        <f>(J7*H9)</f>
        <v>712.5</v>
      </c>
      <c r="F38" s="2"/>
      <c r="L38" s="9"/>
    </row>
    <row r="39" spans="1:12" x14ac:dyDescent="0.3">
      <c r="A39" s="36" t="s">
        <v>9</v>
      </c>
      <c r="B39" s="38"/>
      <c r="C39" s="28"/>
      <c r="D39" s="28"/>
      <c r="E39" s="29">
        <f>SUM(E38-E37)</f>
        <v>120.36879999999996</v>
      </c>
      <c r="L39" s="9"/>
    </row>
    <row r="40" spans="1:12" x14ac:dyDescent="0.3">
      <c r="L40" s="9"/>
    </row>
    <row r="41" spans="1:12" ht="15" x14ac:dyDescent="0.3">
      <c r="A41" s="47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9"/>
    </row>
    <row r="42" spans="1:12" ht="15" x14ac:dyDescent="0.3">
      <c r="A42" s="30" t="s">
        <v>66</v>
      </c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9"/>
    </row>
    <row r="43" spans="1:12" ht="15" x14ac:dyDescent="0.3">
      <c r="A43" s="30"/>
      <c r="L43" s="9"/>
    </row>
    <row r="44" spans="1:12" ht="15" x14ac:dyDescent="0.3">
      <c r="A44" s="47" t="s">
        <v>53</v>
      </c>
      <c r="B44" s="22"/>
      <c r="C44" s="22"/>
      <c r="D44" s="22"/>
      <c r="E44" s="22"/>
      <c r="F44" s="22"/>
      <c r="G44" s="22"/>
      <c r="H44" s="22"/>
      <c r="I44" s="22"/>
      <c r="L44" s="9"/>
    </row>
    <row r="45" spans="1:12" x14ac:dyDescent="0.3">
      <c r="F45" s="2"/>
      <c r="L45" s="9"/>
    </row>
    <row r="46" spans="1:12" ht="15" x14ac:dyDescent="0.3">
      <c r="A46" s="47" t="s">
        <v>57</v>
      </c>
      <c r="B46" s="48"/>
      <c r="C46" s="48"/>
      <c r="D46" s="48"/>
      <c r="E46" s="2"/>
      <c r="F46" s="22"/>
      <c r="G46" s="22"/>
      <c r="H46" s="22"/>
      <c r="I46" s="22"/>
    </row>
    <row r="47" spans="1:12" x14ac:dyDescent="0.3">
      <c r="A47" s="22" t="s">
        <v>34</v>
      </c>
      <c r="B47" s="22"/>
      <c r="C47" s="22"/>
      <c r="D47" s="22"/>
      <c r="E47" s="22"/>
      <c r="F47" s="22"/>
      <c r="G47" s="22"/>
      <c r="H47" s="22"/>
      <c r="I47" s="22"/>
    </row>
  </sheetData>
  <sheetProtection algorithmName="SHA-512" hashValue="eD4omz56On0rsbSBBIpdKy4iOrpHhZ/yHuUOQFLpI3fHyxCuvh2mwi7BJyGvKADQFcYC75HIRZf1Fh6E/0JShg==" saltValue="ITZkycJ2UzjPP25WHpTLHQ==" spinCount="100000" sheet="1" objects="1" scenarios="1"/>
  <phoneticPr fontId="1" type="noConversion"/>
  <pageMargins left="0.75" right="0.75" top="1" bottom="1" header="0.5" footer="0.5"/>
  <pageSetup scale="75" orientation="portrait" cellComments="atEnd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2"/>
  <sheetViews>
    <sheetView topLeftCell="A31" workbookViewId="0">
      <selection activeCell="C42" sqref="C42"/>
    </sheetView>
  </sheetViews>
  <sheetFormatPr defaultColWidth="9.109375" defaultRowHeight="13.8" x14ac:dyDescent="0.3"/>
  <cols>
    <col min="1" max="1" width="27.5546875" style="63" customWidth="1"/>
    <col min="2" max="2" width="10.109375" style="63" customWidth="1"/>
    <col min="3" max="3" width="9.5546875" style="63" customWidth="1"/>
    <col min="4" max="4" width="8.33203125" style="63" customWidth="1"/>
    <col min="5" max="5" width="11.109375" style="63" customWidth="1"/>
    <col min="6" max="6" width="4" style="63" customWidth="1"/>
    <col min="7" max="7" width="11.44140625" style="63" customWidth="1"/>
    <col min="8" max="10" width="9.109375" style="63"/>
    <col min="11" max="11" width="11.109375" style="63" customWidth="1"/>
    <col min="12" max="16384" width="9.109375" style="63"/>
  </cols>
  <sheetData>
    <row r="1" spans="1:17" ht="15.6" x14ac:dyDescent="0.3">
      <c r="A1" s="61" t="s">
        <v>29</v>
      </c>
      <c r="B1" s="62"/>
      <c r="C1" s="62"/>
      <c r="D1" s="62"/>
    </row>
    <row r="2" spans="1:17" ht="15.6" x14ac:dyDescent="0.3">
      <c r="A2" s="64" t="s">
        <v>40</v>
      </c>
      <c r="B2" s="62"/>
      <c r="C2" s="62"/>
      <c r="D2" s="62"/>
    </row>
    <row r="3" spans="1:17" ht="15.6" x14ac:dyDescent="0.3">
      <c r="A3" s="61" t="s">
        <v>41</v>
      </c>
      <c r="B3" s="65"/>
      <c r="D3" s="62"/>
    </row>
    <row r="4" spans="1:17" ht="15.6" x14ac:dyDescent="0.3">
      <c r="A4" s="66" t="s">
        <v>26</v>
      </c>
      <c r="B4" s="67"/>
      <c r="C4" s="67"/>
      <c r="D4" s="67"/>
      <c r="E4" s="68"/>
      <c r="G4" s="69"/>
      <c r="H4" s="70" t="s">
        <v>1</v>
      </c>
      <c r="I4" s="71"/>
      <c r="J4" s="71"/>
      <c r="K4" s="71"/>
    </row>
    <row r="5" spans="1:17" s="78" customFormat="1" x14ac:dyDescent="0.3">
      <c r="A5" s="72" t="s">
        <v>25</v>
      </c>
      <c r="B5" s="72" t="s">
        <v>10</v>
      </c>
      <c r="C5" s="72" t="s">
        <v>12</v>
      </c>
      <c r="D5" s="72" t="s">
        <v>13</v>
      </c>
      <c r="E5" s="73" t="s">
        <v>0</v>
      </c>
      <c r="F5" s="74"/>
      <c r="G5" s="69"/>
      <c r="H5" s="69"/>
      <c r="I5" s="75"/>
      <c r="J5" s="76" t="s">
        <v>42</v>
      </c>
      <c r="K5" s="77"/>
    </row>
    <row r="6" spans="1:17" x14ac:dyDescent="0.3">
      <c r="A6" s="79" t="s">
        <v>3</v>
      </c>
      <c r="B6" s="79" t="s">
        <v>11</v>
      </c>
      <c r="C6" s="114">
        <v>0.45</v>
      </c>
      <c r="D6" s="115">
        <v>175</v>
      </c>
      <c r="E6" s="80">
        <f t="shared" ref="E6:E26" si="0">(C6*D6)</f>
        <v>78.75</v>
      </c>
      <c r="F6" s="81"/>
      <c r="G6" s="82"/>
      <c r="H6" s="82"/>
      <c r="I6" s="83" t="s">
        <v>37</v>
      </c>
      <c r="J6" s="84" t="s">
        <v>38</v>
      </c>
      <c r="K6" s="83" t="s">
        <v>39</v>
      </c>
      <c r="L6" s="69"/>
      <c r="M6" s="69"/>
      <c r="N6" s="69"/>
      <c r="O6" s="69"/>
      <c r="P6" s="69"/>
      <c r="Q6" s="69"/>
    </row>
    <row r="7" spans="1:17" x14ac:dyDescent="0.3">
      <c r="A7" s="79" t="s">
        <v>14</v>
      </c>
      <c r="B7" s="79" t="s">
        <v>11</v>
      </c>
      <c r="C7" s="114">
        <v>0.56000000000000005</v>
      </c>
      <c r="D7" s="115">
        <v>80</v>
      </c>
      <c r="E7" s="80">
        <f t="shared" si="0"/>
        <v>44.800000000000004</v>
      </c>
      <c r="F7" s="81"/>
      <c r="G7" s="85" t="s">
        <v>43</v>
      </c>
      <c r="H7" s="66"/>
      <c r="I7" s="119">
        <v>100</v>
      </c>
      <c r="J7" s="120">
        <v>95</v>
      </c>
      <c r="K7" s="119">
        <v>90</v>
      </c>
      <c r="L7" s="69"/>
      <c r="M7" s="69"/>
      <c r="N7" s="69"/>
      <c r="O7" s="69"/>
      <c r="P7" s="69"/>
      <c r="Q7" s="69"/>
    </row>
    <row r="8" spans="1:17" x14ac:dyDescent="0.3">
      <c r="A8" s="79" t="s">
        <v>15</v>
      </c>
      <c r="B8" s="79" t="s">
        <v>11</v>
      </c>
      <c r="C8" s="114">
        <v>0.33</v>
      </c>
      <c r="D8" s="115">
        <v>120</v>
      </c>
      <c r="E8" s="80">
        <f t="shared" si="0"/>
        <v>39.6</v>
      </c>
      <c r="F8" s="81"/>
      <c r="G8" s="86" t="s">
        <v>35</v>
      </c>
      <c r="H8" s="118">
        <v>9</v>
      </c>
      <c r="I8" s="81">
        <f>SUM(I7*H8)-E52</f>
        <v>307.86879999999996</v>
      </c>
      <c r="J8" s="87">
        <f>SUM(J7*H8)-E52</f>
        <v>262.86879999999996</v>
      </c>
      <c r="K8" s="88">
        <f>SUM(K7*H8)-E52</f>
        <v>217.86879999999996</v>
      </c>
      <c r="L8" s="69"/>
      <c r="M8" s="69"/>
      <c r="N8" s="69"/>
      <c r="O8" s="69"/>
      <c r="P8" s="69"/>
      <c r="Q8" s="69"/>
    </row>
    <row r="9" spans="1:17" x14ac:dyDescent="0.3">
      <c r="A9" s="79" t="s">
        <v>30</v>
      </c>
      <c r="B9" s="79" t="s">
        <v>11</v>
      </c>
      <c r="C9" s="114">
        <v>4.5</v>
      </c>
      <c r="D9" s="115">
        <v>1.5</v>
      </c>
      <c r="E9" s="80">
        <f t="shared" si="0"/>
        <v>6.75</v>
      </c>
      <c r="F9" s="81"/>
      <c r="G9" s="86" t="s">
        <v>2</v>
      </c>
      <c r="H9" s="118">
        <v>7.5</v>
      </c>
      <c r="I9" s="81">
        <f>SUM(I7*H9)-E52</f>
        <v>157.86879999999996</v>
      </c>
      <c r="J9" s="87">
        <f>SUM(J7*H9)-E52</f>
        <v>120.36879999999996</v>
      </c>
      <c r="K9" s="88">
        <f>SUM(K7*H9)-E52</f>
        <v>82.868799999999965</v>
      </c>
      <c r="L9" s="69"/>
      <c r="M9" s="69"/>
    </row>
    <row r="10" spans="1:17" x14ac:dyDescent="0.3">
      <c r="A10" s="79" t="s">
        <v>20</v>
      </c>
      <c r="B10" s="79" t="s">
        <v>17</v>
      </c>
      <c r="C10" s="114">
        <v>42</v>
      </c>
      <c r="D10" s="115">
        <v>1</v>
      </c>
      <c r="E10" s="80">
        <f>(C10*D10)/3</f>
        <v>14</v>
      </c>
      <c r="F10" s="81"/>
      <c r="G10" s="86" t="s">
        <v>36</v>
      </c>
      <c r="H10" s="118">
        <v>6</v>
      </c>
      <c r="I10" s="89">
        <f>SUM(I7*H10)-E52</f>
        <v>7.8687999999999647</v>
      </c>
      <c r="J10" s="90">
        <f>SUM(J7*H10)-E52</f>
        <v>-22.131200000000035</v>
      </c>
      <c r="K10" s="91">
        <f>SUM(K7*H10)-E52</f>
        <v>-52.131200000000035</v>
      </c>
      <c r="L10" s="69"/>
      <c r="M10" s="69"/>
    </row>
    <row r="11" spans="1:17" x14ac:dyDescent="0.3">
      <c r="A11" s="79" t="s">
        <v>52</v>
      </c>
      <c r="B11" s="79" t="s">
        <v>33</v>
      </c>
      <c r="C11" s="114">
        <v>4.8</v>
      </c>
      <c r="D11" s="115">
        <v>23</v>
      </c>
      <c r="E11" s="80">
        <f t="shared" si="0"/>
        <v>110.39999999999999</v>
      </c>
      <c r="F11" s="81"/>
    </row>
    <row r="12" spans="1:17" x14ac:dyDescent="0.3">
      <c r="A12" s="115" t="s">
        <v>31</v>
      </c>
      <c r="B12" s="115" t="s">
        <v>32</v>
      </c>
      <c r="C12" s="114">
        <v>11.38</v>
      </c>
      <c r="D12" s="115">
        <v>1.3</v>
      </c>
      <c r="E12" s="80">
        <f t="shared" si="0"/>
        <v>14.794000000000002</v>
      </c>
      <c r="F12" s="81"/>
      <c r="G12" s="92" t="s">
        <v>60</v>
      </c>
      <c r="H12" s="93">
        <f>SUM(E16:E21)</f>
        <v>30.521999999999998</v>
      </c>
      <c r="I12" s="94" t="s">
        <v>61</v>
      </c>
    </row>
    <row r="13" spans="1:17" x14ac:dyDescent="0.3">
      <c r="A13" s="115"/>
      <c r="B13" s="115"/>
      <c r="C13" s="114"/>
      <c r="D13" s="115"/>
      <c r="E13" s="80">
        <f t="shared" si="0"/>
        <v>0</v>
      </c>
      <c r="F13" s="81"/>
      <c r="G13" s="92"/>
      <c r="H13" s="93"/>
      <c r="I13" s="94"/>
    </row>
    <row r="14" spans="1:17" x14ac:dyDescent="0.3">
      <c r="A14" s="115"/>
      <c r="B14" s="115"/>
      <c r="C14" s="114"/>
      <c r="D14" s="115"/>
      <c r="E14" s="80">
        <f t="shared" si="0"/>
        <v>0</v>
      </c>
      <c r="F14" s="81"/>
      <c r="G14" s="92"/>
      <c r="H14" s="93"/>
      <c r="I14" s="94"/>
    </row>
    <row r="15" spans="1:17" x14ac:dyDescent="0.3">
      <c r="A15" s="115"/>
      <c r="B15" s="115"/>
      <c r="C15" s="114"/>
      <c r="D15" s="115"/>
      <c r="E15" s="80">
        <f t="shared" si="0"/>
        <v>0</v>
      </c>
      <c r="F15" s="81"/>
      <c r="G15" s="92"/>
      <c r="H15" s="93"/>
      <c r="I15" s="94"/>
    </row>
    <row r="16" spans="1:17" ht="15" x14ac:dyDescent="0.3">
      <c r="A16" s="115" t="s">
        <v>62</v>
      </c>
      <c r="B16" s="115" t="s">
        <v>58</v>
      </c>
      <c r="C16" s="114">
        <v>1.84</v>
      </c>
      <c r="D16" s="115">
        <v>3.8</v>
      </c>
      <c r="E16" s="80">
        <f t="shared" si="0"/>
        <v>6.992</v>
      </c>
      <c r="F16" s="87"/>
      <c r="G16" s="92"/>
      <c r="H16" s="93"/>
      <c r="I16" s="94"/>
    </row>
    <row r="17" spans="1:11" ht="15" x14ac:dyDescent="0.3">
      <c r="A17" s="115" t="s">
        <v>63</v>
      </c>
      <c r="B17" s="115" t="s">
        <v>58</v>
      </c>
      <c r="C17" s="114">
        <v>1.01</v>
      </c>
      <c r="D17" s="115">
        <v>5</v>
      </c>
      <c r="E17" s="80">
        <f t="shared" si="0"/>
        <v>5.05</v>
      </c>
      <c r="F17" s="81"/>
      <c r="G17" s="92"/>
      <c r="H17" s="93"/>
      <c r="I17" s="94"/>
    </row>
    <row r="18" spans="1:11" ht="15" x14ac:dyDescent="0.3">
      <c r="A18" s="115" t="s">
        <v>64</v>
      </c>
      <c r="B18" s="115" t="s">
        <v>58</v>
      </c>
      <c r="C18" s="114">
        <v>1.33</v>
      </c>
      <c r="D18" s="115">
        <v>6</v>
      </c>
      <c r="E18" s="80">
        <f t="shared" si="0"/>
        <v>7.98</v>
      </c>
      <c r="F18" s="81"/>
      <c r="H18" s="95"/>
      <c r="I18" s="96"/>
    </row>
    <row r="19" spans="1:11" ht="15" x14ac:dyDescent="0.3">
      <c r="A19" s="115" t="s">
        <v>65</v>
      </c>
      <c r="B19" s="115" t="s">
        <v>59</v>
      </c>
      <c r="C19" s="114">
        <v>7</v>
      </c>
      <c r="D19" s="115">
        <v>1.5</v>
      </c>
      <c r="E19" s="80">
        <f t="shared" si="0"/>
        <v>10.5</v>
      </c>
      <c r="F19" s="81"/>
      <c r="H19" s="95"/>
      <c r="I19" s="96"/>
    </row>
    <row r="20" spans="1:11" x14ac:dyDescent="0.3">
      <c r="A20" s="115" t="s">
        <v>67</v>
      </c>
      <c r="B20" s="115"/>
      <c r="C20" s="114"/>
      <c r="D20" s="115"/>
      <c r="E20" s="80">
        <f t="shared" si="0"/>
        <v>0</v>
      </c>
      <c r="F20" s="81"/>
      <c r="H20" s="95"/>
      <c r="I20" s="96"/>
    </row>
    <row r="21" spans="1:11" x14ac:dyDescent="0.3">
      <c r="A21" s="115" t="s">
        <v>67</v>
      </c>
      <c r="B21" s="115"/>
      <c r="C21" s="114"/>
      <c r="D21" s="115"/>
      <c r="E21" s="80">
        <f t="shared" si="0"/>
        <v>0</v>
      </c>
      <c r="F21" s="81"/>
      <c r="H21" s="95"/>
      <c r="I21" s="96"/>
    </row>
    <row r="22" spans="1:11" x14ac:dyDescent="0.3">
      <c r="A22" s="115"/>
      <c r="B22" s="115"/>
      <c r="C22" s="114"/>
      <c r="D22" s="115"/>
      <c r="E22" s="80">
        <f t="shared" si="0"/>
        <v>0</v>
      </c>
      <c r="F22" s="81"/>
      <c r="H22" s="95"/>
      <c r="I22" s="96"/>
    </row>
    <row r="23" spans="1:11" x14ac:dyDescent="0.3">
      <c r="A23" s="115" t="s">
        <v>18</v>
      </c>
      <c r="B23" s="115"/>
      <c r="C23" s="115"/>
      <c r="D23" s="115"/>
      <c r="E23" s="80">
        <f t="shared" si="0"/>
        <v>0</v>
      </c>
      <c r="F23" s="81"/>
      <c r="H23" s="95"/>
      <c r="I23" s="95"/>
    </row>
    <row r="24" spans="1:11" x14ac:dyDescent="0.3">
      <c r="A24" s="115"/>
      <c r="B24" s="115"/>
      <c r="C24" s="115"/>
      <c r="D24" s="115"/>
      <c r="E24" s="80">
        <f t="shared" si="0"/>
        <v>0</v>
      </c>
      <c r="F24" s="81"/>
      <c r="H24" s="95"/>
      <c r="I24" s="95"/>
    </row>
    <row r="25" spans="1:11" x14ac:dyDescent="0.3">
      <c r="A25" s="115"/>
      <c r="B25" s="115"/>
      <c r="C25" s="115"/>
      <c r="D25" s="115"/>
      <c r="E25" s="80">
        <f t="shared" si="0"/>
        <v>0</v>
      </c>
      <c r="F25" s="81"/>
      <c r="H25" s="95"/>
      <c r="I25" s="95"/>
    </row>
    <row r="26" spans="1:11" x14ac:dyDescent="0.3">
      <c r="A26" s="115"/>
      <c r="B26" s="115"/>
      <c r="C26" s="115"/>
      <c r="D26" s="115"/>
      <c r="E26" s="80">
        <f t="shared" si="0"/>
        <v>0</v>
      </c>
      <c r="F26" s="81"/>
      <c r="H26" s="95"/>
      <c r="I26" s="95"/>
    </row>
    <row r="27" spans="1:11" ht="15" x14ac:dyDescent="0.3">
      <c r="A27" s="97" t="s">
        <v>54</v>
      </c>
      <c r="B27" s="98">
        <f>SUM(E6:E26)</f>
        <v>339.61600000000004</v>
      </c>
      <c r="C27" s="116">
        <v>2.5000000000000001E-2</v>
      </c>
      <c r="D27" s="117">
        <v>6</v>
      </c>
      <c r="E27" s="99">
        <f>B27*(D27/12)*C27</f>
        <v>4.2452000000000005</v>
      </c>
      <c r="F27" s="93"/>
    </row>
    <row r="28" spans="1:11" x14ac:dyDescent="0.3">
      <c r="A28" s="100" t="s">
        <v>23</v>
      </c>
      <c r="B28" s="101"/>
      <c r="C28" s="101"/>
      <c r="D28" s="101"/>
      <c r="E28" s="102">
        <f>SUM(E6:E27)</f>
        <v>343.86120000000005</v>
      </c>
      <c r="F28" s="93"/>
    </row>
    <row r="29" spans="1:11" x14ac:dyDescent="0.3">
      <c r="A29" s="92"/>
      <c r="E29" s="93"/>
      <c r="H29" s="69"/>
      <c r="I29" s="69"/>
      <c r="J29" s="69"/>
      <c r="K29" s="69"/>
    </row>
    <row r="30" spans="1:11" x14ac:dyDescent="0.3">
      <c r="A30" s="66" t="s">
        <v>27</v>
      </c>
      <c r="B30" s="75"/>
      <c r="C30" s="75"/>
      <c r="D30" s="75"/>
      <c r="E30" s="75"/>
      <c r="F30" s="74"/>
      <c r="H30" s="69"/>
      <c r="I30" s="69"/>
      <c r="J30" s="69"/>
      <c r="K30" s="69"/>
    </row>
    <row r="31" spans="1:11" x14ac:dyDescent="0.3">
      <c r="A31" s="72" t="s">
        <v>25</v>
      </c>
      <c r="B31" s="72" t="s">
        <v>10</v>
      </c>
      <c r="C31" s="72" t="s">
        <v>12</v>
      </c>
      <c r="D31" s="72" t="s">
        <v>13</v>
      </c>
      <c r="E31" s="73" t="s">
        <v>0</v>
      </c>
      <c r="F31" s="81"/>
      <c r="H31" s="69"/>
      <c r="I31" s="69"/>
      <c r="J31" s="69"/>
      <c r="K31" s="69"/>
    </row>
    <row r="32" spans="1:11" x14ac:dyDescent="0.3">
      <c r="A32" s="79" t="s">
        <v>49</v>
      </c>
      <c r="B32" s="79" t="s">
        <v>19</v>
      </c>
      <c r="C32" s="114">
        <v>8.4</v>
      </c>
      <c r="D32" s="115">
        <v>1</v>
      </c>
      <c r="E32" s="80">
        <f>C32*D32</f>
        <v>8.4</v>
      </c>
      <c r="F32" s="81"/>
      <c r="H32" s="69"/>
      <c r="I32" s="69"/>
      <c r="J32" s="69"/>
      <c r="K32" s="69"/>
    </row>
    <row r="33" spans="1:7" x14ac:dyDescent="0.3">
      <c r="A33" s="79" t="s">
        <v>47</v>
      </c>
      <c r="B33" s="79" t="s">
        <v>19</v>
      </c>
      <c r="C33" s="114">
        <v>9.2899999999999991</v>
      </c>
      <c r="D33" s="115">
        <v>1</v>
      </c>
      <c r="E33" s="80">
        <f>C33*D33</f>
        <v>9.2899999999999991</v>
      </c>
      <c r="F33" s="81"/>
    </row>
    <row r="34" spans="1:7" x14ac:dyDescent="0.3">
      <c r="A34" s="79" t="s">
        <v>46</v>
      </c>
      <c r="B34" s="79" t="s">
        <v>19</v>
      </c>
      <c r="C34" s="114">
        <v>13.8</v>
      </c>
      <c r="D34" s="115">
        <v>4</v>
      </c>
      <c r="E34" s="80">
        <f t="shared" ref="E34:E49" si="1">C34*D34</f>
        <v>55.2</v>
      </c>
      <c r="F34" s="81"/>
    </row>
    <row r="35" spans="1:7" x14ac:dyDescent="0.3">
      <c r="A35" s="79" t="s">
        <v>51</v>
      </c>
      <c r="B35" s="79" t="s">
        <v>21</v>
      </c>
      <c r="C35" s="114">
        <v>21.7</v>
      </c>
      <c r="D35" s="115">
        <v>1</v>
      </c>
      <c r="E35" s="80">
        <f t="shared" si="1"/>
        <v>21.7</v>
      </c>
      <c r="F35" s="81"/>
      <c r="G35" s="63" t="s">
        <v>50</v>
      </c>
    </row>
    <row r="36" spans="1:7" x14ac:dyDescent="0.3">
      <c r="A36" s="79" t="s">
        <v>4</v>
      </c>
      <c r="B36" s="79" t="s">
        <v>21</v>
      </c>
      <c r="C36" s="114">
        <v>18.100000000000001</v>
      </c>
      <c r="D36" s="115">
        <v>1</v>
      </c>
      <c r="E36" s="80">
        <f t="shared" si="1"/>
        <v>18.100000000000001</v>
      </c>
      <c r="F36" s="81"/>
    </row>
    <row r="37" spans="1:7" x14ac:dyDescent="0.3">
      <c r="A37" s="79" t="s">
        <v>5</v>
      </c>
      <c r="B37" s="79" t="s">
        <v>21</v>
      </c>
      <c r="C37" s="114">
        <v>25</v>
      </c>
      <c r="D37" s="115">
        <v>1</v>
      </c>
      <c r="E37" s="80">
        <f t="shared" si="1"/>
        <v>25</v>
      </c>
      <c r="F37" s="81"/>
    </row>
    <row r="38" spans="1:7" x14ac:dyDescent="0.3">
      <c r="A38" s="79" t="s">
        <v>44</v>
      </c>
      <c r="B38" s="79" t="s">
        <v>21</v>
      </c>
      <c r="C38" s="114">
        <v>9.8000000000000007</v>
      </c>
      <c r="D38" s="115">
        <v>1</v>
      </c>
      <c r="E38" s="80">
        <f t="shared" si="1"/>
        <v>9.8000000000000007</v>
      </c>
      <c r="F38" s="81"/>
    </row>
    <row r="39" spans="1:7" x14ac:dyDescent="0.3">
      <c r="A39" s="79" t="s">
        <v>45</v>
      </c>
      <c r="B39" s="79" t="s">
        <v>21</v>
      </c>
      <c r="C39" s="114">
        <v>18.899999999999999</v>
      </c>
      <c r="D39" s="115">
        <v>1</v>
      </c>
      <c r="E39" s="80">
        <f t="shared" si="1"/>
        <v>18.899999999999999</v>
      </c>
      <c r="F39" s="81"/>
    </row>
    <row r="40" spans="1:7" ht="15" x14ac:dyDescent="0.3">
      <c r="A40" s="79" t="s">
        <v>55</v>
      </c>
      <c r="B40" s="79" t="s">
        <v>28</v>
      </c>
      <c r="C40" s="114">
        <v>97.84</v>
      </c>
      <c r="D40" s="115">
        <v>0.5</v>
      </c>
      <c r="E40" s="80">
        <f t="shared" si="1"/>
        <v>48.92</v>
      </c>
      <c r="F40" s="81"/>
    </row>
    <row r="41" spans="1:7" ht="15" x14ac:dyDescent="0.3">
      <c r="A41" s="79" t="s">
        <v>56</v>
      </c>
      <c r="B41" s="79" t="s">
        <v>22</v>
      </c>
      <c r="C41" s="114">
        <v>5.24</v>
      </c>
      <c r="D41" s="115">
        <v>4</v>
      </c>
      <c r="E41" s="80">
        <f t="shared" si="1"/>
        <v>20.96</v>
      </c>
      <c r="F41" s="81"/>
    </row>
    <row r="42" spans="1:7" x14ac:dyDescent="0.3">
      <c r="A42" s="79" t="s">
        <v>48</v>
      </c>
      <c r="B42" s="79" t="s">
        <v>21</v>
      </c>
      <c r="C42" s="114">
        <v>12</v>
      </c>
      <c r="D42" s="115">
        <v>1</v>
      </c>
      <c r="E42" s="80">
        <f t="shared" si="1"/>
        <v>12</v>
      </c>
      <c r="F42" s="81"/>
    </row>
    <row r="43" spans="1:7" x14ac:dyDescent="0.3">
      <c r="A43" s="79" t="s">
        <v>6</v>
      </c>
      <c r="B43" s="79" t="s">
        <v>21</v>
      </c>
      <c r="C43" s="114"/>
      <c r="D43" s="115"/>
      <c r="E43" s="80">
        <f t="shared" si="1"/>
        <v>0</v>
      </c>
      <c r="F43" s="93"/>
    </row>
    <row r="44" spans="1:7" x14ac:dyDescent="0.3">
      <c r="A44" s="115"/>
      <c r="B44" s="115"/>
      <c r="C44" s="114"/>
      <c r="D44" s="115"/>
      <c r="E44" s="80">
        <f t="shared" si="1"/>
        <v>0</v>
      </c>
      <c r="F44" s="93"/>
    </row>
    <row r="45" spans="1:7" x14ac:dyDescent="0.3">
      <c r="A45" s="115"/>
      <c r="B45" s="115"/>
      <c r="C45" s="114"/>
      <c r="D45" s="115"/>
      <c r="E45" s="80">
        <f t="shared" si="1"/>
        <v>0</v>
      </c>
      <c r="F45" s="93"/>
    </row>
    <row r="46" spans="1:7" x14ac:dyDescent="0.3">
      <c r="A46" s="115"/>
      <c r="B46" s="115"/>
      <c r="C46" s="114"/>
      <c r="D46" s="115"/>
      <c r="E46" s="80">
        <f t="shared" si="1"/>
        <v>0</v>
      </c>
      <c r="F46" s="93"/>
    </row>
    <row r="47" spans="1:7" x14ac:dyDescent="0.3">
      <c r="A47" s="115"/>
      <c r="B47" s="115"/>
      <c r="C47" s="114"/>
      <c r="D47" s="115"/>
      <c r="E47" s="80">
        <f t="shared" si="1"/>
        <v>0</v>
      </c>
      <c r="F47" s="93"/>
    </row>
    <row r="48" spans="1:7" x14ac:dyDescent="0.3">
      <c r="A48" s="115"/>
      <c r="B48" s="115"/>
      <c r="C48" s="114"/>
      <c r="D48" s="115"/>
      <c r="E48" s="80">
        <f t="shared" si="1"/>
        <v>0</v>
      </c>
      <c r="F48" s="93"/>
    </row>
    <row r="49" spans="1:11" x14ac:dyDescent="0.3">
      <c r="A49" s="115"/>
      <c r="B49" s="115"/>
      <c r="C49" s="114"/>
      <c r="D49" s="115"/>
      <c r="E49" s="80">
        <f t="shared" si="1"/>
        <v>0</v>
      </c>
      <c r="F49" s="93"/>
    </row>
    <row r="50" spans="1:11" x14ac:dyDescent="0.3">
      <c r="A50" s="100" t="s">
        <v>24</v>
      </c>
      <c r="B50" s="101"/>
      <c r="C50" s="101"/>
      <c r="D50" s="101"/>
      <c r="E50" s="102">
        <f>SUM(E32:E49)</f>
        <v>248.27</v>
      </c>
      <c r="F50" s="81"/>
    </row>
    <row r="51" spans="1:11" x14ac:dyDescent="0.3">
      <c r="E51" s="81"/>
      <c r="F51" s="81"/>
    </row>
    <row r="52" spans="1:11" x14ac:dyDescent="0.3">
      <c r="A52" s="103" t="s">
        <v>7</v>
      </c>
      <c r="B52" s="104"/>
      <c r="C52" s="105"/>
      <c r="D52" s="105"/>
      <c r="E52" s="106">
        <f>E28+E50</f>
        <v>592.13120000000004</v>
      </c>
      <c r="F52" s="81"/>
    </row>
    <row r="53" spans="1:11" x14ac:dyDescent="0.3">
      <c r="A53" s="103" t="s">
        <v>8</v>
      </c>
      <c r="B53" s="104"/>
      <c r="C53" s="105"/>
      <c r="D53" s="105"/>
      <c r="E53" s="106">
        <f>(J7*H9)</f>
        <v>712.5</v>
      </c>
      <c r="F53" s="107"/>
    </row>
    <row r="54" spans="1:11" x14ac:dyDescent="0.3">
      <c r="A54" s="103" t="s">
        <v>9</v>
      </c>
      <c r="B54" s="108"/>
      <c r="C54" s="109"/>
      <c r="D54" s="109"/>
      <c r="E54" s="110">
        <f>SUM(E53-E52)</f>
        <v>120.36879999999996</v>
      </c>
    </row>
    <row r="56" spans="1:11" ht="15" x14ac:dyDescent="0.3">
      <c r="A56" s="111"/>
      <c r="B56" s="69"/>
      <c r="C56" s="69"/>
      <c r="D56" s="69"/>
      <c r="E56" s="69"/>
      <c r="F56" s="69"/>
      <c r="G56" s="69"/>
      <c r="H56" s="69"/>
      <c r="I56" s="69"/>
      <c r="J56" s="69"/>
      <c r="K56" s="69"/>
    </row>
    <row r="57" spans="1:11" ht="15" x14ac:dyDescent="0.3">
      <c r="A57" s="112" t="s">
        <v>66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</row>
    <row r="58" spans="1:11" ht="15" x14ac:dyDescent="0.3">
      <c r="A58" s="112"/>
    </row>
    <row r="59" spans="1:11" ht="15" x14ac:dyDescent="0.3">
      <c r="A59" s="111" t="s">
        <v>53</v>
      </c>
      <c r="B59" s="69"/>
      <c r="C59" s="69"/>
      <c r="D59" s="69"/>
      <c r="E59" s="69"/>
      <c r="F59" s="69"/>
      <c r="G59" s="69"/>
      <c r="H59" s="69"/>
      <c r="I59" s="69"/>
    </row>
    <row r="60" spans="1:11" x14ac:dyDescent="0.3">
      <c r="F60" s="107"/>
    </row>
    <row r="61" spans="1:11" ht="15" x14ac:dyDescent="0.3">
      <c r="A61" s="111" t="s">
        <v>57</v>
      </c>
      <c r="B61" s="113"/>
      <c r="C61" s="113"/>
      <c r="D61" s="113"/>
      <c r="E61" s="107"/>
      <c r="F61" s="69"/>
      <c r="G61" s="69"/>
      <c r="H61" s="69"/>
      <c r="I61" s="69"/>
    </row>
    <row r="62" spans="1:11" x14ac:dyDescent="0.3">
      <c r="A62" s="69" t="s">
        <v>34</v>
      </c>
      <c r="B62" s="69"/>
      <c r="C62" s="69"/>
      <c r="D62" s="69"/>
      <c r="E62" s="69"/>
      <c r="F62" s="69"/>
      <c r="G62" s="69"/>
      <c r="H62" s="69"/>
      <c r="I62" s="69"/>
    </row>
  </sheetData>
  <sheetProtection algorithmName="SHA-512" hashValue="LHkvXXW4/YVW58a8rE07TC//4pLAZOkl+jgdeWzc7QYY+o6vvns+1+mHHCXPbhWGhYFGxwgzYf7Op1mZpAlUdQ==" saltValue="uY78FvHi9w5vIcEHA3fnN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Estimated</vt:lpstr>
      <vt:lpstr>Actual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W. Jennings</dc:creator>
  <cp:lastModifiedBy>Emmalea Ernest</cp:lastModifiedBy>
  <cp:lastPrinted>2008-12-04T20:52:17Z</cp:lastPrinted>
  <dcterms:created xsi:type="dcterms:W3CDTF">2000-09-13T10:07:55Z</dcterms:created>
  <dcterms:modified xsi:type="dcterms:W3CDTF">2016-11-09T15:08:11Z</dcterms:modified>
</cp:coreProperties>
</file>