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malea.BLUEHEN\Dropbox\CropBudgets\New Budgets\2016FreshMarket\"/>
    </mc:Choice>
  </mc:AlternateContent>
  <bookViews>
    <workbookView xWindow="480" yWindow="108" windowWidth="9696" windowHeight="7296"/>
  </bookViews>
  <sheets>
    <sheet name="Estimated" sheetId="1" r:id="rId1"/>
    <sheet name="Actual" sheetId="3" r:id="rId2"/>
  </sheets>
  <calcPr calcId="152511"/>
</workbook>
</file>

<file path=xl/calcChain.xml><?xml version="1.0" encoding="utf-8"?>
<calcChain xmlns="http://schemas.openxmlformats.org/spreadsheetml/2006/main">
  <c r="E35" i="3" l="1"/>
  <c r="E36" i="3"/>
  <c r="E37" i="3"/>
  <c r="E38" i="3"/>
  <c r="E39" i="3"/>
  <c r="E40" i="3"/>
  <c r="B22" i="3"/>
  <c r="E15" i="3"/>
  <c r="E16" i="3"/>
  <c r="E17" i="3"/>
  <c r="E18" i="3"/>
  <c r="E19" i="3"/>
  <c r="E20" i="3"/>
  <c r="E21" i="3"/>
  <c r="E52" i="3"/>
  <c r="D49" i="3"/>
  <c r="C49" i="3"/>
  <c r="E49" i="3" s="1"/>
  <c r="D48" i="3"/>
  <c r="E48" i="3" s="1"/>
  <c r="C48" i="3"/>
  <c r="D47" i="3"/>
  <c r="E47" i="3" s="1"/>
  <c r="C47" i="3"/>
  <c r="E42" i="3"/>
  <c r="E41" i="3"/>
  <c r="E34" i="3"/>
  <c r="E33" i="3"/>
  <c r="E32" i="3"/>
  <c r="E31" i="3"/>
  <c r="E30" i="3"/>
  <c r="E29" i="3"/>
  <c r="E28" i="3"/>
  <c r="E27" i="3"/>
  <c r="E14" i="3"/>
  <c r="D14" i="3"/>
  <c r="E13" i="3"/>
  <c r="E12" i="3"/>
  <c r="E11" i="3"/>
  <c r="E10" i="3"/>
  <c r="E9" i="3"/>
  <c r="E8" i="3"/>
  <c r="E7" i="3"/>
  <c r="E6" i="3"/>
  <c r="E43" i="3" l="1"/>
  <c r="E22" i="3"/>
  <c r="E23" i="3" s="1"/>
  <c r="J9" i="3"/>
  <c r="C35" i="1"/>
  <c r="C36" i="1"/>
  <c r="C34" i="1"/>
  <c r="J10" i="3" l="1"/>
  <c r="K9" i="3"/>
  <c r="K10" i="3"/>
  <c r="E51" i="3"/>
  <c r="E53" i="3" s="1"/>
  <c r="I8" i="3"/>
  <c r="I10" i="3"/>
  <c r="K8" i="3"/>
  <c r="J8" i="3"/>
  <c r="I9" i="3"/>
  <c r="D14" i="1"/>
  <c r="E11" i="1" l="1"/>
  <c r="E27" i="1" l="1"/>
  <c r="E14" i="1"/>
  <c r="E13" i="1"/>
  <c r="E22" i="1"/>
  <c r="E9" i="1"/>
  <c r="D35" i="1"/>
  <c r="E35" i="1" s="1"/>
  <c r="D36" i="1"/>
  <c r="E36" i="1" s="1"/>
  <c r="D34" i="1"/>
  <c r="E34" i="1" s="1"/>
  <c r="E26" i="1"/>
  <c r="E10" i="1"/>
  <c r="E7" i="1"/>
  <c r="E8" i="1"/>
  <c r="E6" i="1"/>
  <c r="E12" i="1"/>
  <c r="E39" i="1"/>
  <c r="E20" i="1"/>
  <c r="E21" i="1"/>
  <c r="E23" i="1"/>
  <c r="E24" i="1"/>
  <c r="E25" i="1"/>
  <c r="E28" i="1"/>
  <c r="E29" i="1"/>
  <c r="B15" i="1" l="1"/>
  <c r="E15" i="1" s="1"/>
  <c r="E16" i="1" s="1"/>
  <c r="E30" i="1"/>
  <c r="J8" i="1" l="1"/>
  <c r="K10" i="1"/>
  <c r="I10" i="1"/>
  <c r="K9" i="1"/>
  <c r="J10" i="1"/>
  <c r="K8" i="1"/>
  <c r="E38" i="1"/>
  <c r="E40" i="1" s="1"/>
  <c r="I8" i="1"/>
  <c r="I9" i="1"/>
  <c r="J9" i="1"/>
</calcChain>
</file>

<file path=xl/sharedStrings.xml><?xml version="1.0" encoding="utf-8"?>
<sst xmlns="http://schemas.openxmlformats.org/spreadsheetml/2006/main" count="170" uniqueCount="66">
  <si>
    <t>SWEET CORN - FRESH MARKET</t>
  </si>
  <si>
    <t>University of Delaware Cooperative Extension Vegetable Crop Budget-2017</t>
  </si>
  <si>
    <t>Estimated Costs - Do not make changes here.</t>
  </si>
  <si>
    <t>VARIABLE COSTS</t>
  </si>
  <si>
    <t>Returns Based On Example Costs</t>
  </si>
  <si>
    <t>Input/Item</t>
  </si>
  <si>
    <t>Unit</t>
  </si>
  <si>
    <t>Price/Unit</t>
  </si>
  <si>
    <t>Units/A</t>
  </si>
  <si>
    <t>Cost/Acre</t>
  </si>
  <si>
    <t>Price Assumptions ($/ear)</t>
  </si>
  <si>
    <t>Nitrogen</t>
  </si>
  <si>
    <t>lbs</t>
  </si>
  <si>
    <t>High</t>
  </si>
  <si>
    <t>Average</t>
  </si>
  <si>
    <t>Low</t>
  </si>
  <si>
    <t>Phosphorous</t>
  </si>
  <si>
    <t>Yield Assumptions (ears/A)</t>
  </si>
  <si>
    <t>Potassium</t>
  </si>
  <si>
    <t>Excellent</t>
  </si>
  <si>
    <t>Lime (prorated over 3 years)</t>
  </si>
  <si>
    <t>ton</t>
  </si>
  <si>
    <t>Expected</t>
  </si>
  <si>
    <t>Boron</t>
  </si>
  <si>
    <t>Poor</t>
  </si>
  <si>
    <t>thousand</t>
  </si>
  <si>
    <t>Herbicide - Lexar</t>
  </si>
  <si>
    <t>qt</t>
  </si>
  <si>
    <t>Insecticde - Warrior II</t>
  </si>
  <si>
    <t>oz</t>
  </si>
  <si>
    <t>Total Variable Costs</t>
  </si>
  <si>
    <t>FIXED COSTS (custom rates are used as a proxy for field operation costs)</t>
  </si>
  <si>
    <r>
      <t xml:space="preserve">Applying Fertilizer </t>
    </r>
    <r>
      <rPr>
        <b/>
        <sz val="10"/>
        <rFont val="Calibri"/>
        <family val="2"/>
      </rPr>
      <t>Broadcast</t>
    </r>
  </si>
  <si>
    <t>application</t>
  </si>
  <si>
    <r>
      <t>Applying Chemicals</t>
    </r>
    <r>
      <rPr>
        <b/>
        <sz val="10"/>
        <rFont val="Calibri"/>
        <family val="2"/>
      </rPr>
      <t xml:space="preserve"> Ground</t>
    </r>
  </si>
  <si>
    <r>
      <t>Applying Chemicals</t>
    </r>
    <r>
      <rPr>
        <b/>
        <sz val="10"/>
        <rFont val="Calibri"/>
        <family val="2"/>
      </rPr>
      <t xml:space="preserve"> Aerial</t>
    </r>
  </si>
  <si>
    <t>Tillage (Chisel)</t>
  </si>
  <si>
    <t>acre</t>
  </si>
  <si>
    <t>(Custom rate for vertical tillage is $18.55, custom rate for moldboard is $24.67.)</t>
  </si>
  <si>
    <t>Disk &amp; Harrowing</t>
  </si>
  <si>
    <t>Planting</t>
  </si>
  <si>
    <t>Side-dress</t>
  </si>
  <si>
    <t>Cultivating</t>
  </si>
  <si>
    <t>acre inch</t>
  </si>
  <si>
    <t>Total Fixed Costs</t>
  </si>
  <si>
    <t>Yield Dependent Costs</t>
  </si>
  <si>
    <t>crate</t>
  </si>
  <si>
    <t>Total Cash Costs at Expected Yield</t>
  </si>
  <si>
    <t>Expected Returns (price x yield)</t>
  </si>
  <si>
    <t>Net Available for Rent or Land Payment</t>
  </si>
  <si>
    <t>Use accompanying irrigation cost calculator to determine your irrigation costs.</t>
  </si>
  <si>
    <t>Actual Costs - Enter your actual information in the yellow highlighted cells.</t>
  </si>
  <si>
    <t>Returns Based On Actual Costs</t>
  </si>
  <si>
    <t xml:space="preserve">Sulfur </t>
  </si>
  <si>
    <t>Seed</t>
  </si>
  <si>
    <r>
      <t>Interest on Variable Costs</t>
    </r>
    <r>
      <rPr>
        <vertAlign val="superscript"/>
        <sz val="10"/>
        <rFont val="Calibri"/>
        <family val="2"/>
      </rPr>
      <t>1</t>
    </r>
  </si>
  <si>
    <r>
      <t>1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</si>
  <si>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r>
      <t>2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</si>
  <si>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r>
      <t>Irrigation (operating costs)</t>
    </r>
    <r>
      <rPr>
        <vertAlign val="superscript"/>
        <sz val="10"/>
        <rFont val="Calibri"/>
        <family val="2"/>
      </rPr>
      <t>2</t>
    </r>
  </si>
  <si>
    <r>
      <t>Irrigation (fixed costs)</t>
    </r>
    <r>
      <rPr>
        <vertAlign val="superscript"/>
        <sz val="10"/>
        <rFont val="Calibri"/>
        <family val="2"/>
      </rPr>
      <t>2</t>
    </r>
  </si>
  <si>
    <r>
      <t>Harvest &amp; Packing Costs at Excellent Yield</t>
    </r>
    <r>
      <rPr>
        <vertAlign val="superscript"/>
        <sz val="10"/>
        <rFont val="Calibri"/>
        <family val="2"/>
      </rPr>
      <t>3</t>
    </r>
  </si>
  <si>
    <r>
      <t>Harvest and Packing Costs at Expected Yield</t>
    </r>
    <r>
      <rPr>
        <vertAlign val="superscript"/>
        <sz val="10"/>
        <rFont val="Calibri"/>
        <family val="2"/>
      </rPr>
      <t>3</t>
    </r>
  </si>
  <si>
    <r>
      <t>Harvest and Packing Costs at Poor Yield</t>
    </r>
    <r>
      <rPr>
        <vertAlign val="superscript"/>
        <sz val="10"/>
        <rFont val="Calibri"/>
        <family val="2"/>
      </rPr>
      <t>3</t>
    </r>
  </si>
  <si>
    <r>
      <t>3 </t>
    </r>
    <r>
      <rPr>
        <sz val="10"/>
        <rFont val="Calibri"/>
        <family val="2"/>
      </rPr>
      <t>Assumes 5 dozen (60) ears per crate. Includes $2.35 for crate and $1.60 for harvest and packing labor.</t>
    </r>
  </si>
  <si>
    <r>
      <t>3 </t>
    </r>
    <r>
      <rPr>
        <sz val="10"/>
        <rFont val="Calibri"/>
        <family val="2"/>
      </rPr>
      <t>Include harvest and packing labor, equipment and materials, i.e.  $2.35 for crate (5 dozen ears per crate) + $1.60 for harvest and packing labor.</t>
    </r>
  </si>
  <si>
    <t>acre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</si>
</sst>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4" x14ac:knownFonts="1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 applyBorder="1"/>
    <xf numFmtId="0" fontId="7" fillId="0" borderId="0" xfId="0" applyFont="1" applyBorder="1"/>
    <xf numFmtId="164" fontId="6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164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Protection="1">
      <protection locked="0"/>
    </xf>
    <xf numFmtId="164" fontId="3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9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0" fontId="10" fillId="2" borderId="0" xfId="0" applyFont="1" applyFill="1" applyBorder="1"/>
    <xf numFmtId="0" fontId="3" fillId="0" borderId="1" xfId="0" applyFont="1" applyBorder="1"/>
    <xf numFmtId="164" fontId="3" fillId="0" borderId="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0" fontId="6" fillId="4" borderId="3" xfId="0" applyFont="1" applyFill="1" applyBorder="1"/>
    <xf numFmtId="0" fontId="10" fillId="2" borderId="4" xfId="0" applyFont="1" applyFill="1" applyBorder="1"/>
    <xf numFmtId="0" fontId="9" fillId="2" borderId="5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/>
    <xf numFmtId="0" fontId="3" fillId="0" borderId="6" xfId="0" applyFont="1" applyBorder="1"/>
    <xf numFmtId="164" fontId="3" fillId="0" borderId="7" xfId="0" applyNumberFormat="1" applyFont="1" applyFill="1" applyBorder="1" applyAlignment="1">
      <alignment horizontal="center"/>
    </xf>
    <xf numFmtId="0" fontId="7" fillId="0" borderId="6" xfId="0" applyFont="1" applyBorder="1"/>
    <xf numFmtId="164" fontId="6" fillId="5" borderId="7" xfId="0" applyNumberFormat="1" applyFont="1" applyFill="1" applyBorder="1" applyAlignment="1">
      <alignment horizontal="center"/>
    </xf>
    <xf numFmtId="0" fontId="11" fillId="0" borderId="0" xfId="0" applyFont="1" applyBorder="1"/>
    <xf numFmtId="0" fontId="6" fillId="3" borderId="3" xfId="0" applyFont="1" applyFill="1" applyBorder="1" applyAlignment="1">
      <alignment horizontal="right"/>
    </xf>
    <xf numFmtId="0" fontId="3" fillId="3" borderId="6" xfId="0" applyFont="1" applyFill="1" applyBorder="1"/>
    <xf numFmtId="164" fontId="3" fillId="3" borderId="7" xfId="0" applyNumberFormat="1" applyFont="1" applyFill="1" applyBorder="1"/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6" xfId="0" applyFont="1" applyFill="1" applyBorder="1"/>
    <xf numFmtId="0" fontId="12" fillId="2" borderId="6" xfId="0" applyFont="1" applyFill="1" applyBorder="1"/>
    <xf numFmtId="0" fontId="13" fillId="0" borderId="0" xfId="0" applyFont="1" applyBorder="1"/>
    <xf numFmtId="3" fontId="3" fillId="0" borderId="1" xfId="0" applyNumberFormat="1" applyFont="1" applyBorder="1"/>
    <xf numFmtId="0" fontId="6" fillId="0" borderId="0" xfId="0" applyFont="1" applyFill="1" applyBorder="1" applyAlignment="1">
      <alignment horizontal="right"/>
    </xf>
    <xf numFmtId="164" fontId="3" fillId="0" borderId="0" xfId="0" applyNumberFormat="1" applyFont="1" applyFill="1" applyBorder="1"/>
    <xf numFmtId="0" fontId="9" fillId="6" borderId="0" xfId="0" applyFont="1" applyFill="1" applyBorder="1"/>
    <xf numFmtId="3" fontId="6" fillId="0" borderId="0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1" fontId="3" fillId="0" borderId="1" xfId="0" applyNumberFormat="1" applyFont="1" applyFill="1" applyBorder="1"/>
    <xf numFmtId="10" fontId="3" fillId="0" borderId="1" xfId="0" applyNumberFormat="1" applyFont="1" applyFill="1" applyBorder="1"/>
    <xf numFmtId="3" fontId="6" fillId="0" borderId="7" xfId="0" applyNumberFormat="1" applyFont="1" applyFill="1" applyBorder="1"/>
    <xf numFmtId="8" fontId="6" fillId="0" borderId="8" xfId="0" applyNumberFormat="1" applyFont="1" applyFill="1" applyBorder="1" applyAlignment="1">
      <alignment horizontal="center"/>
    </xf>
    <xf numFmtId="164" fontId="6" fillId="0" borderId="8" xfId="0" applyNumberFormat="1" applyFont="1" applyFill="1" applyBorder="1" applyAlignment="1">
      <alignment horizontal="center"/>
    </xf>
    <xf numFmtId="0" fontId="8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13" fillId="0" borderId="0" xfId="0" applyFont="1" applyBorder="1" applyProtection="1"/>
    <xf numFmtId="0" fontId="4" fillId="0" borderId="0" xfId="0" applyFont="1" applyBorder="1" applyProtection="1"/>
    <xf numFmtId="0" fontId="9" fillId="2" borderId="0" xfId="0" applyFont="1" applyFill="1" applyBorder="1" applyProtection="1"/>
    <xf numFmtId="0" fontId="4" fillId="2" borderId="0" xfId="0" applyFont="1" applyFill="1" applyBorder="1" applyProtection="1"/>
    <xf numFmtId="0" fontId="3" fillId="2" borderId="0" xfId="0" applyFont="1" applyFill="1" applyBorder="1" applyProtection="1"/>
    <xf numFmtId="0" fontId="3" fillId="0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Font="1" applyFill="1" applyBorder="1" applyProtection="1"/>
    <xf numFmtId="0" fontId="6" fillId="3" borderId="1" xfId="0" applyFont="1" applyFill="1" applyBorder="1" applyProtection="1"/>
    <xf numFmtId="164" fontId="6" fillId="3" borderId="1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10" fillId="2" borderId="0" xfId="0" applyFont="1" applyFill="1" applyBorder="1" applyProtection="1"/>
    <xf numFmtId="0" fontId="9" fillId="2" borderId="0" xfId="0" applyFont="1" applyFill="1" applyBorder="1" applyAlignment="1" applyProtection="1">
      <alignment horizontal="center"/>
    </xf>
    <xf numFmtId="0" fontId="10" fillId="2" borderId="4" xfId="0" applyFont="1" applyFill="1" applyBorder="1" applyProtection="1"/>
    <xf numFmtId="0" fontId="5" fillId="0" borderId="0" xfId="0" applyFont="1" applyBorder="1" applyProtection="1"/>
    <xf numFmtId="0" fontId="3" fillId="0" borderId="1" xfId="0" applyFont="1" applyFill="1" applyBorder="1" applyProtection="1"/>
    <xf numFmtId="164" fontId="3" fillId="0" borderId="1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4" borderId="2" xfId="0" applyFont="1" applyFill="1" applyBorder="1" applyAlignment="1" applyProtection="1">
      <alignment horizontal="center"/>
    </xf>
    <xf numFmtId="164" fontId="6" fillId="4" borderId="2" xfId="0" applyNumberFormat="1" applyFont="1" applyFill="1" applyBorder="1" applyAlignment="1" applyProtection="1">
      <alignment horizontal="center"/>
    </xf>
    <xf numFmtId="0" fontId="9" fillId="2" borderId="5" xfId="0" applyFont="1" applyFill="1" applyBorder="1" applyProtection="1"/>
    <xf numFmtId="0" fontId="9" fillId="6" borderId="0" xfId="0" applyFont="1" applyFill="1" applyBorder="1" applyProtection="1"/>
    <xf numFmtId="0" fontId="6" fillId="4" borderId="3" xfId="0" applyFont="1" applyFill="1" applyBorder="1" applyProtection="1"/>
    <xf numFmtId="3" fontId="6" fillId="0" borderId="0" xfId="0" applyNumberFormat="1" applyFont="1" applyFill="1" applyBorder="1" applyProtection="1"/>
    <xf numFmtId="164" fontId="3" fillId="0" borderId="1" xfId="0" applyNumberFormat="1" applyFont="1" applyFill="1" applyBorder="1" applyProtection="1"/>
    <xf numFmtId="164" fontId="3" fillId="0" borderId="0" xfId="0" applyNumberFormat="1" applyFont="1" applyBorder="1" applyProtection="1"/>
    <xf numFmtId="0" fontId="6" fillId="3" borderId="3" xfId="0" applyFont="1" applyFill="1" applyBorder="1" applyAlignment="1" applyProtection="1">
      <alignment horizontal="right"/>
    </xf>
    <xf numFmtId="0" fontId="3" fillId="3" borderId="6" xfId="0" applyFont="1" applyFill="1" applyBorder="1" applyProtection="1"/>
    <xf numFmtId="164" fontId="3" fillId="3" borderId="7" xfId="0" applyNumberFormat="1" applyFont="1" applyFill="1" applyBorder="1" applyProtection="1"/>
    <xf numFmtId="0" fontId="6" fillId="0" borderId="0" xfId="0" applyFont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Border="1" applyProtection="1"/>
    <xf numFmtId="0" fontId="3" fillId="0" borderId="1" xfId="0" applyFont="1" applyBorder="1" applyProtection="1"/>
    <xf numFmtId="164" fontId="6" fillId="0" borderId="0" xfId="0" applyNumberFormat="1" applyFont="1" applyFill="1" applyBorder="1" applyAlignment="1" applyProtection="1">
      <alignment horizontal="center"/>
    </xf>
    <xf numFmtId="0" fontId="10" fillId="2" borderId="3" xfId="0" applyFont="1" applyFill="1" applyBorder="1" applyProtection="1"/>
    <xf numFmtId="0" fontId="10" fillId="2" borderId="6" xfId="0" applyFont="1" applyFill="1" applyBorder="1" applyProtection="1"/>
    <xf numFmtId="0" fontId="3" fillId="0" borderId="6" xfId="0" applyFont="1" applyBorder="1" applyProtection="1"/>
    <xf numFmtId="164" fontId="3" fillId="0" borderId="7" xfId="0" applyNumberFormat="1" applyFont="1" applyFill="1" applyBorder="1" applyAlignment="1" applyProtection="1">
      <alignment horizontal="center"/>
    </xf>
    <xf numFmtId="0" fontId="12" fillId="2" borderId="6" xfId="0" applyFont="1" applyFill="1" applyBorder="1" applyProtection="1"/>
    <xf numFmtId="0" fontId="7" fillId="0" borderId="6" xfId="0" applyFont="1" applyBorder="1" applyProtection="1"/>
    <xf numFmtId="164" fontId="6" fillId="5" borderId="7" xfId="0" applyNumberFormat="1" applyFont="1" applyFill="1" applyBorder="1" applyAlignment="1" applyProtection="1">
      <alignment horizontal="center"/>
    </xf>
    <xf numFmtId="0" fontId="11" fillId="0" borderId="0" xfId="0" applyFont="1" applyBorder="1" applyProtection="1"/>
    <xf numFmtId="0" fontId="7" fillId="0" borderId="0" xfId="0" applyFont="1" applyBorder="1" applyProtection="1"/>
    <xf numFmtId="164" fontId="3" fillId="7" borderId="1" xfId="0" applyNumberFormat="1" applyFont="1" applyFill="1" applyBorder="1" applyProtection="1">
      <protection locked="0"/>
    </xf>
    <xf numFmtId="0" fontId="3" fillId="7" borderId="1" xfId="0" applyFont="1" applyFill="1" applyBorder="1" applyProtection="1">
      <protection locked="0"/>
    </xf>
    <xf numFmtId="1" fontId="3" fillId="7" borderId="1" xfId="0" applyNumberFormat="1" applyFont="1" applyFill="1" applyBorder="1" applyProtection="1">
      <protection locked="0"/>
    </xf>
    <xf numFmtId="10" fontId="3" fillId="7" borderId="1" xfId="0" applyNumberFormat="1" applyFont="1" applyFill="1" applyBorder="1" applyProtection="1">
      <protection locked="0"/>
    </xf>
    <xf numFmtId="3" fontId="6" fillId="7" borderId="7" xfId="0" applyNumberFormat="1" applyFont="1" applyFill="1" applyBorder="1" applyProtection="1">
      <protection locked="0"/>
    </xf>
    <xf numFmtId="8" fontId="6" fillId="7" borderId="8" xfId="0" applyNumberFormat="1" applyFont="1" applyFill="1" applyBorder="1" applyAlignment="1" applyProtection="1">
      <alignment horizontal="center"/>
      <protection locked="0"/>
    </xf>
    <xf numFmtId="164" fontId="6" fillId="7" borderId="8" xfId="0" applyNumberFormat="1" applyFont="1" applyFill="1" applyBorder="1" applyAlignment="1" applyProtection="1">
      <alignment horizontal="center"/>
      <protection locked="0"/>
    </xf>
    <xf numFmtId="3" fontId="3" fillId="7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B29" sqref="B29"/>
    </sheetView>
  </sheetViews>
  <sheetFormatPr defaultColWidth="9.109375" defaultRowHeight="13.8" x14ac:dyDescent="0.3"/>
  <cols>
    <col min="1" max="1" width="36.88671875" style="1" customWidth="1"/>
    <col min="2" max="2" width="10.109375" style="1" customWidth="1"/>
    <col min="3" max="3" width="9.5546875" style="1" customWidth="1"/>
    <col min="4" max="4" width="8.33203125" style="1" customWidth="1"/>
    <col min="5" max="5" width="11.109375" style="1" customWidth="1"/>
    <col min="6" max="6" width="4" style="1" customWidth="1"/>
    <col min="7" max="7" width="11.44140625" style="1" customWidth="1"/>
    <col min="8" max="8" width="13.44140625" style="1" customWidth="1"/>
    <col min="9" max="9" width="13.44140625" style="1" bestFit="1" customWidth="1"/>
    <col min="10" max="10" width="9.109375" style="1"/>
    <col min="11" max="11" width="11.109375" style="1" customWidth="1"/>
    <col min="12" max="16384" width="9.109375" style="1"/>
  </cols>
  <sheetData>
    <row r="1" spans="1:11" ht="15.6" x14ac:dyDescent="0.3">
      <c r="A1" s="4" t="s">
        <v>0</v>
      </c>
      <c r="B1" s="5"/>
      <c r="C1" s="5"/>
      <c r="D1" s="5"/>
    </row>
    <row r="2" spans="1:11" ht="15.6" x14ac:dyDescent="0.3">
      <c r="A2" s="42" t="s">
        <v>1</v>
      </c>
      <c r="B2" s="5"/>
      <c r="C2" s="5"/>
      <c r="D2" s="5"/>
    </row>
    <row r="3" spans="1:11" ht="15.6" x14ac:dyDescent="0.3">
      <c r="A3" s="4" t="s">
        <v>2</v>
      </c>
      <c r="B3" s="6"/>
      <c r="D3" s="5"/>
    </row>
    <row r="4" spans="1:11" ht="15.6" x14ac:dyDescent="0.3">
      <c r="A4" s="13" t="s">
        <v>3</v>
      </c>
      <c r="B4" s="14"/>
      <c r="C4" s="14"/>
      <c r="D4" s="14"/>
      <c r="E4" s="15"/>
      <c r="G4" s="25"/>
      <c r="I4" s="27" t="s">
        <v>4</v>
      </c>
      <c r="J4" s="28"/>
      <c r="K4" s="28"/>
    </row>
    <row r="5" spans="1:11" s="7" customFormat="1" x14ac:dyDescent="0.3">
      <c r="A5" s="37" t="s">
        <v>5</v>
      </c>
      <c r="B5" s="37" t="s">
        <v>6</v>
      </c>
      <c r="C5" s="37" t="s">
        <v>7</v>
      </c>
      <c r="D5" s="37" t="s">
        <v>8</v>
      </c>
      <c r="E5" s="38" t="s">
        <v>9</v>
      </c>
      <c r="F5" s="8"/>
      <c r="G5" s="25"/>
      <c r="H5" s="25"/>
      <c r="I5" s="16"/>
      <c r="J5" s="19" t="s">
        <v>10</v>
      </c>
      <c r="K5" s="23"/>
    </row>
    <row r="6" spans="1:11" x14ac:dyDescent="0.3">
      <c r="A6" s="48" t="s">
        <v>11</v>
      </c>
      <c r="B6" s="48" t="s">
        <v>12</v>
      </c>
      <c r="C6" s="49">
        <v>0.45</v>
      </c>
      <c r="D6" s="48">
        <v>175</v>
      </c>
      <c r="E6" s="18">
        <f t="shared" ref="E6:E12" si="0">(C6*D6)</f>
        <v>78.75</v>
      </c>
      <c r="F6" s="9"/>
      <c r="G6" s="26"/>
      <c r="H6" s="26"/>
      <c r="I6" s="20" t="s">
        <v>13</v>
      </c>
      <c r="J6" s="21" t="s">
        <v>14</v>
      </c>
      <c r="K6" s="20" t="s">
        <v>15</v>
      </c>
    </row>
    <row r="7" spans="1:11" x14ac:dyDescent="0.3">
      <c r="A7" s="48" t="s">
        <v>16</v>
      </c>
      <c r="B7" s="48" t="s">
        <v>12</v>
      </c>
      <c r="C7" s="49">
        <v>0.56000000000000005</v>
      </c>
      <c r="D7" s="48">
        <v>80</v>
      </c>
      <c r="E7" s="18">
        <f t="shared" si="0"/>
        <v>44.800000000000004</v>
      </c>
      <c r="F7" s="9"/>
      <c r="G7" s="24" t="s">
        <v>17</v>
      </c>
      <c r="H7" s="46"/>
      <c r="I7" s="53">
        <v>0.25</v>
      </c>
      <c r="J7" s="54">
        <v>0.18</v>
      </c>
      <c r="K7" s="53">
        <v>0.11</v>
      </c>
    </row>
    <row r="8" spans="1:11" x14ac:dyDescent="0.3">
      <c r="A8" s="48" t="s">
        <v>18</v>
      </c>
      <c r="B8" s="48" t="s">
        <v>12</v>
      </c>
      <c r="C8" s="49">
        <v>0.33</v>
      </c>
      <c r="D8" s="48">
        <v>80</v>
      </c>
      <c r="E8" s="18">
        <f t="shared" si="0"/>
        <v>26.400000000000002</v>
      </c>
      <c r="F8" s="9"/>
      <c r="G8" s="22" t="s">
        <v>19</v>
      </c>
      <c r="H8" s="52">
        <v>20000</v>
      </c>
      <c r="I8" s="18">
        <f t="shared" ref="I8:K10" si="1">(I$7*$H8)-$E$16-$E$30-$E34</f>
        <v>2852.9121570370376</v>
      </c>
      <c r="J8" s="18">
        <f t="shared" si="1"/>
        <v>1452.9121570370366</v>
      </c>
      <c r="K8" s="18">
        <f t="shared" si="1"/>
        <v>52.912157037036877</v>
      </c>
    </row>
    <row r="9" spans="1:11" x14ac:dyDescent="0.3">
      <c r="A9" s="48" t="s">
        <v>20</v>
      </c>
      <c r="B9" s="48" t="s">
        <v>21</v>
      </c>
      <c r="C9" s="49">
        <v>42</v>
      </c>
      <c r="D9" s="48">
        <v>1</v>
      </c>
      <c r="E9" s="18">
        <f t="shared" si="0"/>
        <v>42</v>
      </c>
      <c r="F9" s="9"/>
      <c r="G9" s="22" t="s">
        <v>22</v>
      </c>
      <c r="H9" s="52">
        <v>16000</v>
      </c>
      <c r="I9" s="18">
        <f t="shared" si="1"/>
        <v>2145.5047496296293</v>
      </c>
      <c r="J9" s="18">
        <f t="shared" si="1"/>
        <v>1025.5047496296293</v>
      </c>
      <c r="K9" s="18">
        <f t="shared" si="1"/>
        <v>-94.495250370370513</v>
      </c>
    </row>
    <row r="10" spans="1:11" x14ac:dyDescent="0.3">
      <c r="A10" s="48" t="s">
        <v>23</v>
      </c>
      <c r="B10" s="48" t="s">
        <v>12</v>
      </c>
      <c r="C10" s="49">
        <v>4.5</v>
      </c>
      <c r="D10" s="48">
        <v>1.5</v>
      </c>
      <c r="E10" s="18">
        <f t="shared" si="0"/>
        <v>6.75</v>
      </c>
      <c r="F10" s="9"/>
      <c r="G10" s="22" t="s">
        <v>24</v>
      </c>
      <c r="H10" s="52">
        <v>8000</v>
      </c>
      <c r="I10" s="18">
        <f t="shared" si="1"/>
        <v>730.68993481481471</v>
      </c>
      <c r="J10" s="18">
        <f t="shared" si="1"/>
        <v>170.68993481481482</v>
      </c>
      <c r="K10" s="18">
        <f t="shared" si="1"/>
        <v>-389.31006518518529</v>
      </c>
    </row>
    <row r="11" spans="1:11" x14ac:dyDescent="0.3">
      <c r="A11" s="48" t="s">
        <v>53</v>
      </c>
      <c r="B11" s="48" t="s">
        <v>12</v>
      </c>
      <c r="C11" s="49">
        <v>0.4</v>
      </c>
      <c r="D11" s="48">
        <v>20</v>
      </c>
      <c r="E11" s="18">
        <f t="shared" si="0"/>
        <v>8</v>
      </c>
      <c r="F11" s="9"/>
      <c r="G11" s="26"/>
      <c r="H11" s="47"/>
      <c r="I11" s="9"/>
      <c r="J11" s="9"/>
      <c r="K11" s="9"/>
    </row>
    <row r="12" spans="1:11" x14ac:dyDescent="0.3">
      <c r="A12" s="48" t="s">
        <v>54</v>
      </c>
      <c r="B12" s="48" t="s">
        <v>25</v>
      </c>
      <c r="C12" s="49">
        <v>11.96</v>
      </c>
      <c r="D12" s="48">
        <v>18.25</v>
      </c>
      <c r="E12" s="18">
        <f t="shared" si="0"/>
        <v>218.27</v>
      </c>
      <c r="F12" s="9"/>
      <c r="G12" s="25"/>
      <c r="H12" s="25"/>
    </row>
    <row r="13" spans="1:11" x14ac:dyDescent="0.3">
      <c r="A13" s="48" t="s">
        <v>26</v>
      </c>
      <c r="B13" s="48" t="s">
        <v>27</v>
      </c>
      <c r="C13" s="49">
        <v>11.25</v>
      </c>
      <c r="D13" s="48">
        <v>3</v>
      </c>
      <c r="E13" s="18">
        <f>(C13*D13)</f>
        <v>33.75</v>
      </c>
      <c r="F13" s="9"/>
      <c r="G13" s="25"/>
      <c r="H13" s="25"/>
    </row>
    <row r="14" spans="1:11" x14ac:dyDescent="0.3">
      <c r="A14" s="48" t="s">
        <v>28</v>
      </c>
      <c r="B14" s="48" t="s">
        <v>29</v>
      </c>
      <c r="C14" s="49">
        <v>1.84</v>
      </c>
      <c r="D14" s="48">
        <f>1.92*3</f>
        <v>5.76</v>
      </c>
      <c r="E14" s="18">
        <f>(C14*D14)</f>
        <v>10.5984</v>
      </c>
      <c r="F14" s="9"/>
    </row>
    <row r="15" spans="1:11" ht="15" x14ac:dyDescent="0.3">
      <c r="A15" s="48" t="s">
        <v>55</v>
      </c>
      <c r="B15" s="49">
        <f>SUM(E6:E14)</f>
        <v>469.31840000000005</v>
      </c>
      <c r="C15" s="50">
        <v>6</v>
      </c>
      <c r="D15" s="51">
        <v>2.5000000000000001E-2</v>
      </c>
      <c r="E15" s="18">
        <f>B15*(C15/12)*D15</f>
        <v>5.866480000000001</v>
      </c>
      <c r="F15" s="11"/>
    </row>
    <row r="16" spans="1:11" x14ac:dyDescent="0.3">
      <c r="A16" s="34" t="s">
        <v>30</v>
      </c>
      <c r="B16" s="35"/>
      <c r="C16" s="35"/>
      <c r="D16" s="35"/>
      <c r="E16" s="36">
        <f>SUM(E6:E15)</f>
        <v>475.18488000000008</v>
      </c>
      <c r="F16" s="11"/>
    </row>
    <row r="17" spans="1:13" x14ac:dyDescent="0.3">
      <c r="A17" s="12"/>
      <c r="E17" s="11"/>
    </row>
    <row r="18" spans="1:13" x14ac:dyDescent="0.3">
      <c r="A18" s="13" t="s">
        <v>31</v>
      </c>
      <c r="B18" s="16"/>
      <c r="C18" s="16"/>
      <c r="D18" s="16"/>
      <c r="E18" s="16"/>
      <c r="F18" s="8"/>
    </row>
    <row r="19" spans="1:13" x14ac:dyDescent="0.3">
      <c r="A19" s="37" t="s">
        <v>5</v>
      </c>
      <c r="B19" s="37" t="s">
        <v>6</v>
      </c>
      <c r="C19" s="37" t="s">
        <v>7</v>
      </c>
      <c r="D19" s="37" t="s">
        <v>8</v>
      </c>
      <c r="E19" s="38" t="s">
        <v>9</v>
      </c>
      <c r="F19" s="9"/>
    </row>
    <row r="20" spans="1:13" x14ac:dyDescent="0.3">
      <c r="A20" s="48" t="s">
        <v>32</v>
      </c>
      <c r="B20" s="48" t="s">
        <v>33</v>
      </c>
      <c r="C20" s="49">
        <v>8.4</v>
      </c>
      <c r="D20" s="48">
        <v>1</v>
      </c>
      <c r="E20" s="18">
        <f>C20*D20</f>
        <v>8.4</v>
      </c>
      <c r="F20" s="9"/>
    </row>
    <row r="21" spans="1:13" x14ac:dyDescent="0.3">
      <c r="A21" s="48" t="s">
        <v>34</v>
      </c>
      <c r="B21" s="48" t="s">
        <v>33</v>
      </c>
      <c r="C21" s="49">
        <v>9.2899999999999991</v>
      </c>
      <c r="D21" s="48">
        <v>4</v>
      </c>
      <c r="E21" s="18">
        <f t="shared" ref="E21:E29" si="2">C21*D21</f>
        <v>37.159999999999997</v>
      </c>
      <c r="F21" s="9"/>
    </row>
    <row r="22" spans="1:13" x14ac:dyDescent="0.3">
      <c r="A22" s="48" t="s">
        <v>35</v>
      </c>
      <c r="B22" s="48" t="s">
        <v>33</v>
      </c>
      <c r="C22" s="49">
        <v>13.8</v>
      </c>
      <c r="D22" s="48">
        <v>0</v>
      </c>
      <c r="E22" s="18">
        <f>C22*D22</f>
        <v>0</v>
      </c>
      <c r="F22" s="9"/>
    </row>
    <row r="23" spans="1:13" x14ac:dyDescent="0.3">
      <c r="A23" s="48" t="s">
        <v>36</v>
      </c>
      <c r="B23" s="48" t="s">
        <v>37</v>
      </c>
      <c r="C23" s="49">
        <v>21.7</v>
      </c>
      <c r="D23" s="48">
        <v>1</v>
      </c>
      <c r="E23" s="18">
        <f t="shared" si="2"/>
        <v>21.7</v>
      </c>
      <c r="F23" s="9"/>
      <c r="G23" s="25" t="s">
        <v>38</v>
      </c>
      <c r="H23" s="25"/>
      <c r="I23" s="25"/>
      <c r="J23" s="25"/>
      <c r="K23" s="25"/>
      <c r="L23" s="25"/>
      <c r="M23" s="25"/>
    </row>
    <row r="24" spans="1:13" x14ac:dyDescent="0.3">
      <c r="A24" s="48" t="s">
        <v>39</v>
      </c>
      <c r="B24" s="48" t="s">
        <v>37</v>
      </c>
      <c r="C24" s="49">
        <v>18.100000000000001</v>
      </c>
      <c r="D24" s="48">
        <v>1</v>
      </c>
      <c r="E24" s="18">
        <f t="shared" si="2"/>
        <v>18.100000000000001</v>
      </c>
      <c r="F24" s="9"/>
    </row>
    <row r="25" spans="1:13" x14ac:dyDescent="0.3">
      <c r="A25" s="48" t="s">
        <v>40</v>
      </c>
      <c r="B25" s="48" t="s">
        <v>37</v>
      </c>
      <c r="C25" s="49">
        <v>25</v>
      </c>
      <c r="D25" s="48">
        <v>1</v>
      </c>
      <c r="E25" s="18">
        <f t="shared" si="2"/>
        <v>25</v>
      </c>
      <c r="F25" s="9"/>
    </row>
    <row r="26" spans="1:13" x14ac:dyDescent="0.3">
      <c r="A26" s="48" t="s">
        <v>41</v>
      </c>
      <c r="B26" s="48" t="s">
        <v>37</v>
      </c>
      <c r="C26" s="49">
        <v>9.8000000000000007</v>
      </c>
      <c r="D26" s="48">
        <v>1</v>
      </c>
      <c r="E26" s="18">
        <f t="shared" si="2"/>
        <v>9.8000000000000007</v>
      </c>
      <c r="F26" s="9"/>
    </row>
    <row r="27" spans="1:13" x14ac:dyDescent="0.3">
      <c r="A27" s="48" t="s">
        <v>42</v>
      </c>
      <c r="B27" s="48" t="s">
        <v>37</v>
      </c>
      <c r="C27" s="49">
        <v>18.899999999999999</v>
      </c>
      <c r="D27" s="48">
        <v>1</v>
      </c>
      <c r="E27" s="18">
        <f t="shared" si="2"/>
        <v>18.899999999999999</v>
      </c>
      <c r="F27" s="9"/>
    </row>
    <row r="28" spans="1:13" ht="15" x14ac:dyDescent="0.3">
      <c r="A28" s="48" t="s">
        <v>59</v>
      </c>
      <c r="B28" s="48" t="s">
        <v>65</v>
      </c>
      <c r="C28" s="49">
        <v>97.84</v>
      </c>
      <c r="D28" s="48">
        <v>0.5</v>
      </c>
      <c r="E28" s="18">
        <f t="shared" si="2"/>
        <v>48.92</v>
      </c>
      <c r="F28" s="9"/>
    </row>
    <row r="29" spans="1:13" ht="15" x14ac:dyDescent="0.3">
      <c r="A29" s="48" t="s">
        <v>58</v>
      </c>
      <c r="B29" s="48" t="s">
        <v>43</v>
      </c>
      <c r="C29" s="49">
        <v>5.24</v>
      </c>
      <c r="D29" s="48">
        <v>4</v>
      </c>
      <c r="E29" s="18">
        <f t="shared" si="2"/>
        <v>20.96</v>
      </c>
      <c r="F29" s="9"/>
    </row>
    <row r="30" spans="1:13" x14ac:dyDescent="0.3">
      <c r="A30" s="34" t="s">
        <v>44</v>
      </c>
      <c r="B30" s="35"/>
      <c r="C30" s="35"/>
      <c r="D30" s="35"/>
      <c r="E30" s="36">
        <f>SUM(E20:E29)</f>
        <v>208.93999999999997</v>
      </c>
      <c r="F30" s="9"/>
      <c r="G30" s="10"/>
      <c r="H30" s="10"/>
      <c r="I30" s="10"/>
      <c r="J30" s="10"/>
      <c r="K30" s="10"/>
      <c r="L30" s="10"/>
    </row>
    <row r="31" spans="1:13" x14ac:dyDescent="0.3">
      <c r="A31" s="44"/>
      <c r="B31" s="25"/>
      <c r="C31" s="25"/>
      <c r="D31" s="25"/>
      <c r="E31" s="45"/>
      <c r="F31" s="9"/>
      <c r="G31" s="10"/>
      <c r="H31" s="10"/>
      <c r="I31" s="10"/>
      <c r="J31" s="10"/>
      <c r="K31" s="10"/>
      <c r="L31" s="10"/>
    </row>
    <row r="32" spans="1:13" x14ac:dyDescent="0.3">
      <c r="A32" s="13" t="s">
        <v>45</v>
      </c>
      <c r="B32" s="16"/>
      <c r="C32" s="16"/>
      <c r="D32" s="16"/>
      <c r="E32" s="16"/>
      <c r="F32" s="9"/>
      <c r="L32" s="10"/>
    </row>
    <row r="33" spans="1:12" x14ac:dyDescent="0.3">
      <c r="A33" s="37" t="s">
        <v>5</v>
      </c>
      <c r="B33" s="37" t="s">
        <v>6</v>
      </c>
      <c r="C33" s="37" t="s">
        <v>7</v>
      </c>
      <c r="D33" s="37" t="s">
        <v>8</v>
      </c>
      <c r="E33" s="38" t="s">
        <v>9</v>
      </c>
      <c r="F33" s="9"/>
      <c r="L33" s="10"/>
    </row>
    <row r="34" spans="1:12" ht="15" x14ac:dyDescent="0.3">
      <c r="A34" s="17" t="s">
        <v>60</v>
      </c>
      <c r="B34" s="17" t="s">
        <v>46</v>
      </c>
      <c r="C34" s="49">
        <f>2.35+1.6</f>
        <v>3.95</v>
      </c>
      <c r="D34" s="43">
        <f>H8/54</f>
        <v>370.37037037037038</v>
      </c>
      <c r="E34" s="18">
        <f>C34*D34</f>
        <v>1462.962962962963</v>
      </c>
      <c r="F34" s="3"/>
      <c r="L34" s="10"/>
    </row>
    <row r="35" spans="1:12" ht="15" x14ac:dyDescent="0.3">
      <c r="A35" s="17" t="s">
        <v>61</v>
      </c>
      <c r="B35" s="17" t="s">
        <v>46</v>
      </c>
      <c r="C35" s="49">
        <f t="shared" ref="C35:C36" si="3">2.35+1.6</f>
        <v>3.95</v>
      </c>
      <c r="D35" s="43">
        <f>H9/54</f>
        <v>296.2962962962963</v>
      </c>
      <c r="E35" s="18">
        <f>C35*D35</f>
        <v>1170.3703703703704</v>
      </c>
      <c r="L35" s="10"/>
    </row>
    <row r="36" spans="1:12" ht="15" x14ac:dyDescent="0.3">
      <c r="A36" s="17" t="s">
        <v>62</v>
      </c>
      <c r="B36" s="17" t="s">
        <v>46</v>
      </c>
      <c r="C36" s="49">
        <f t="shared" si="3"/>
        <v>3.95</v>
      </c>
      <c r="D36" s="43">
        <f>H10/54</f>
        <v>148.14814814814815</v>
      </c>
      <c r="E36" s="18">
        <f>C36*D36</f>
        <v>585.18518518518522</v>
      </c>
      <c r="L36" s="10"/>
    </row>
    <row r="37" spans="1:12" x14ac:dyDescent="0.3">
      <c r="E37" s="9"/>
      <c r="L37" s="10"/>
    </row>
    <row r="38" spans="1:12" x14ac:dyDescent="0.3">
      <c r="A38" s="39" t="s">
        <v>47</v>
      </c>
      <c r="B38" s="40"/>
      <c r="C38" s="29"/>
      <c r="D38" s="29"/>
      <c r="E38" s="30">
        <f>E16+E30+E35</f>
        <v>1854.4952503703705</v>
      </c>
      <c r="L38" s="10"/>
    </row>
    <row r="39" spans="1:12" x14ac:dyDescent="0.3">
      <c r="A39" s="39" t="s">
        <v>48</v>
      </c>
      <c r="B39" s="40"/>
      <c r="C39" s="29"/>
      <c r="D39" s="29"/>
      <c r="E39" s="30">
        <f>(J7*H9)</f>
        <v>2880</v>
      </c>
      <c r="L39" s="10"/>
    </row>
    <row r="40" spans="1:12" x14ac:dyDescent="0.3">
      <c r="A40" s="39" t="s">
        <v>49</v>
      </c>
      <c r="B40" s="41"/>
      <c r="C40" s="31"/>
      <c r="D40" s="31"/>
      <c r="E40" s="32">
        <f>SUM(E39-E38)</f>
        <v>1025.5047496296295</v>
      </c>
      <c r="L40" s="10"/>
    </row>
    <row r="41" spans="1:12" x14ac:dyDescent="0.3">
      <c r="L41" s="10"/>
    </row>
    <row r="42" spans="1:12" ht="15" x14ac:dyDescent="0.3">
      <c r="A42" s="33" t="s">
        <v>56</v>
      </c>
      <c r="D42" s="25"/>
      <c r="E42" s="25"/>
      <c r="F42" s="25"/>
      <c r="L42" s="10"/>
    </row>
    <row r="43" spans="1:12" x14ac:dyDescent="0.3">
      <c r="L43" s="10"/>
    </row>
    <row r="44" spans="1:12" ht="15" x14ac:dyDescent="0.3">
      <c r="A44" s="33" t="s">
        <v>57</v>
      </c>
      <c r="B44" s="2"/>
      <c r="C44" s="2"/>
      <c r="D44" s="2"/>
      <c r="E44" s="3"/>
    </row>
    <row r="45" spans="1:12" x14ac:dyDescent="0.3">
      <c r="A45" s="1" t="s">
        <v>50</v>
      </c>
    </row>
    <row r="47" spans="1:12" ht="15" x14ac:dyDescent="0.3">
      <c r="A47" s="33" t="s">
        <v>63</v>
      </c>
      <c r="G47" s="25"/>
      <c r="H47" s="25"/>
    </row>
  </sheetData>
  <sheetProtection algorithmName="SHA-512" hashValue="yNw8WN8VUrnHR6Dz5QtsyYU+cspmAnRSrsOmmfP6IFFmqJoTZb2pDyW9EwHvxYDybWOxfPiaeR+5BK/HCQSJkA==" saltValue="vNPv0u3LIdtKXKq5YKzugA==" spinCount="100000" sheet="1" objects="1" scenarios="1"/>
  <phoneticPr fontId="1" type="noConversion"/>
  <pageMargins left="0.75" right="0.75" top="1" bottom="1" header="0.5" footer="0.5"/>
  <pageSetup scale="75" orientation="portrait" cellComments="atEnd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H12" sqref="H12"/>
    </sheetView>
  </sheetViews>
  <sheetFormatPr defaultColWidth="9.109375" defaultRowHeight="13.2" x14ac:dyDescent="0.3"/>
  <cols>
    <col min="1" max="1" width="36.88671875" style="57" customWidth="1"/>
    <col min="2" max="2" width="10.109375" style="57" customWidth="1"/>
    <col min="3" max="3" width="9.5546875" style="57" customWidth="1"/>
    <col min="4" max="4" width="8.33203125" style="57" customWidth="1"/>
    <col min="5" max="5" width="11.109375" style="57" customWidth="1"/>
    <col min="6" max="6" width="4" style="57" customWidth="1"/>
    <col min="7" max="7" width="11.44140625" style="57" customWidth="1"/>
    <col min="8" max="8" width="13.44140625" style="57" customWidth="1"/>
    <col min="9" max="9" width="13.44140625" style="57" bestFit="1" customWidth="1"/>
    <col min="10" max="10" width="9.109375" style="57"/>
    <col min="11" max="11" width="11.109375" style="57" customWidth="1"/>
    <col min="12" max="16384" width="9.109375" style="57"/>
  </cols>
  <sheetData>
    <row r="1" spans="1:11" ht="15.6" x14ac:dyDescent="0.3">
      <c r="A1" s="55" t="s">
        <v>0</v>
      </c>
      <c r="B1" s="56"/>
      <c r="C1" s="56"/>
      <c r="D1" s="56"/>
    </row>
    <row r="2" spans="1:11" ht="15.6" x14ac:dyDescent="0.3">
      <c r="A2" s="58" t="s">
        <v>1</v>
      </c>
      <c r="B2" s="56"/>
      <c r="C2" s="56"/>
      <c r="D2" s="56"/>
    </row>
    <row r="3" spans="1:11" ht="15.6" x14ac:dyDescent="0.3">
      <c r="A3" s="55" t="s">
        <v>51</v>
      </c>
      <c r="B3" s="59"/>
      <c r="D3" s="56"/>
    </row>
    <row r="4" spans="1:11" ht="15.6" x14ac:dyDescent="0.3">
      <c r="A4" s="60" t="s">
        <v>3</v>
      </c>
      <c r="B4" s="61"/>
      <c r="C4" s="61"/>
      <c r="D4" s="61"/>
      <c r="E4" s="62"/>
      <c r="G4" s="63"/>
      <c r="I4" s="64" t="s">
        <v>52</v>
      </c>
      <c r="J4" s="65"/>
      <c r="K4" s="65"/>
    </row>
    <row r="5" spans="1:11" s="72" customFormat="1" ht="13.8" x14ac:dyDescent="0.3">
      <c r="A5" s="66" t="s">
        <v>5</v>
      </c>
      <c r="B5" s="66" t="s">
        <v>6</v>
      </c>
      <c r="C5" s="66" t="s">
        <v>7</v>
      </c>
      <c r="D5" s="66" t="s">
        <v>8</v>
      </c>
      <c r="E5" s="67" t="s">
        <v>9</v>
      </c>
      <c r="F5" s="68"/>
      <c r="G5" s="63"/>
      <c r="H5" s="63"/>
      <c r="I5" s="69"/>
      <c r="J5" s="70" t="s">
        <v>10</v>
      </c>
      <c r="K5" s="71"/>
    </row>
    <row r="6" spans="1:11" ht="13.8" x14ac:dyDescent="0.3">
      <c r="A6" s="73" t="s">
        <v>11</v>
      </c>
      <c r="B6" s="73" t="s">
        <v>12</v>
      </c>
      <c r="C6" s="102">
        <v>0.45</v>
      </c>
      <c r="D6" s="103">
        <v>175</v>
      </c>
      <c r="E6" s="74">
        <f t="shared" ref="E6:E12" si="0">(C6*D6)</f>
        <v>78.75</v>
      </c>
      <c r="F6" s="75"/>
      <c r="G6" s="76"/>
      <c r="H6" s="76"/>
      <c r="I6" s="77" t="s">
        <v>13</v>
      </c>
      <c r="J6" s="78" t="s">
        <v>14</v>
      </c>
      <c r="K6" s="77" t="s">
        <v>15</v>
      </c>
    </row>
    <row r="7" spans="1:11" ht="13.8" x14ac:dyDescent="0.3">
      <c r="A7" s="73" t="s">
        <v>16</v>
      </c>
      <c r="B7" s="73" t="s">
        <v>12</v>
      </c>
      <c r="C7" s="102">
        <v>0.56000000000000005</v>
      </c>
      <c r="D7" s="103">
        <v>80</v>
      </c>
      <c r="E7" s="74">
        <f t="shared" si="0"/>
        <v>44.800000000000004</v>
      </c>
      <c r="F7" s="75"/>
      <c r="G7" s="79" t="s">
        <v>17</v>
      </c>
      <c r="H7" s="80"/>
      <c r="I7" s="107">
        <v>0.25</v>
      </c>
      <c r="J7" s="108">
        <v>0.18</v>
      </c>
      <c r="K7" s="107">
        <v>0.11</v>
      </c>
    </row>
    <row r="8" spans="1:11" ht="13.8" x14ac:dyDescent="0.3">
      <c r="A8" s="73" t="s">
        <v>18</v>
      </c>
      <c r="B8" s="73" t="s">
        <v>12</v>
      </c>
      <c r="C8" s="102">
        <v>0.33</v>
      </c>
      <c r="D8" s="103">
        <v>80</v>
      </c>
      <c r="E8" s="74">
        <f t="shared" si="0"/>
        <v>26.400000000000002</v>
      </c>
      <c r="F8" s="75"/>
      <c r="G8" s="81" t="s">
        <v>19</v>
      </c>
      <c r="H8" s="106">
        <v>20000</v>
      </c>
      <c r="I8" s="74">
        <f>(I$7*$H8)-$E$23-$E$43-$E47</f>
        <v>2852.9121570370376</v>
      </c>
      <c r="J8" s="74">
        <f>(J$7*$H8)-$E$23-$E$43-$E47</f>
        <v>1452.9121570370366</v>
      </c>
      <c r="K8" s="74">
        <f>(K$7*$H8)-$E$23-$E$43-$E47</f>
        <v>52.912157037036877</v>
      </c>
    </row>
    <row r="9" spans="1:11" ht="13.8" x14ac:dyDescent="0.3">
      <c r="A9" s="73" t="s">
        <v>20</v>
      </c>
      <c r="B9" s="73" t="s">
        <v>21</v>
      </c>
      <c r="C9" s="102">
        <v>42</v>
      </c>
      <c r="D9" s="103">
        <v>1</v>
      </c>
      <c r="E9" s="74">
        <f t="shared" si="0"/>
        <v>42</v>
      </c>
      <c r="F9" s="75"/>
      <c r="G9" s="81" t="s">
        <v>22</v>
      </c>
      <c r="H9" s="106">
        <v>16000</v>
      </c>
      <c r="I9" s="74">
        <f>(I$7*$H9)-$E$23-$E$43-$E48</f>
        <v>2145.5047496296293</v>
      </c>
      <c r="J9" s="74">
        <f>(J$7*$H9)-$E$23-$E$43-$E48</f>
        <v>1025.5047496296293</v>
      </c>
      <c r="K9" s="74">
        <f>(K$7*$H9)-$E$23-$E$43-$E48</f>
        <v>-94.495250370370513</v>
      </c>
    </row>
    <row r="10" spans="1:11" ht="13.8" x14ac:dyDescent="0.3">
      <c r="A10" s="73" t="s">
        <v>23</v>
      </c>
      <c r="B10" s="73" t="s">
        <v>12</v>
      </c>
      <c r="C10" s="102">
        <v>4.5</v>
      </c>
      <c r="D10" s="103">
        <v>1.5</v>
      </c>
      <c r="E10" s="74">
        <f t="shared" si="0"/>
        <v>6.75</v>
      </c>
      <c r="F10" s="75"/>
      <c r="G10" s="81" t="s">
        <v>24</v>
      </c>
      <c r="H10" s="106">
        <v>8000</v>
      </c>
      <c r="I10" s="74">
        <f>(I$7*$H10)-$E$23-$E$43-$E49</f>
        <v>730.68993481481471</v>
      </c>
      <c r="J10" s="74">
        <f>(J$7*$H10)-$E$23-$E$43-$E49</f>
        <v>170.68993481481482</v>
      </c>
      <c r="K10" s="74">
        <f>(K$7*$H10)-$E$23-$E$43-$E49</f>
        <v>-389.31006518518529</v>
      </c>
    </row>
    <row r="11" spans="1:11" ht="13.8" x14ac:dyDescent="0.3">
      <c r="A11" s="73" t="s">
        <v>53</v>
      </c>
      <c r="B11" s="73" t="s">
        <v>12</v>
      </c>
      <c r="C11" s="102">
        <v>0.4</v>
      </c>
      <c r="D11" s="103">
        <v>20</v>
      </c>
      <c r="E11" s="74">
        <f t="shared" si="0"/>
        <v>8</v>
      </c>
      <c r="F11" s="75"/>
      <c r="G11" s="76"/>
      <c r="H11" s="82"/>
      <c r="I11" s="75"/>
      <c r="J11" s="75"/>
      <c r="K11" s="75"/>
    </row>
    <row r="12" spans="1:11" ht="13.8" x14ac:dyDescent="0.3">
      <c r="A12" s="73" t="s">
        <v>54</v>
      </c>
      <c r="B12" s="73" t="s">
        <v>25</v>
      </c>
      <c r="C12" s="102">
        <v>11.96</v>
      </c>
      <c r="D12" s="103">
        <v>18.25</v>
      </c>
      <c r="E12" s="74">
        <f t="shared" si="0"/>
        <v>218.27</v>
      </c>
      <c r="F12" s="75"/>
      <c r="G12" s="63"/>
      <c r="H12" s="63"/>
    </row>
    <row r="13" spans="1:11" ht="13.8" x14ac:dyDescent="0.3">
      <c r="A13" s="73" t="s">
        <v>26</v>
      </c>
      <c r="B13" s="73" t="s">
        <v>27</v>
      </c>
      <c r="C13" s="102">
        <v>11.25</v>
      </c>
      <c r="D13" s="103">
        <v>3</v>
      </c>
      <c r="E13" s="74">
        <f>(C13*D13)</f>
        <v>33.75</v>
      </c>
      <c r="F13" s="75"/>
      <c r="G13" s="63"/>
      <c r="H13" s="63"/>
    </row>
    <row r="14" spans="1:11" ht="13.8" x14ac:dyDescent="0.3">
      <c r="A14" s="73" t="s">
        <v>28</v>
      </c>
      <c r="B14" s="73" t="s">
        <v>29</v>
      </c>
      <c r="C14" s="102">
        <v>1.84</v>
      </c>
      <c r="D14" s="103">
        <f>1.92*3</f>
        <v>5.76</v>
      </c>
      <c r="E14" s="74">
        <f>(C14*D14)</f>
        <v>10.5984</v>
      </c>
      <c r="F14" s="75"/>
    </row>
    <row r="15" spans="1:11" ht="13.8" x14ac:dyDescent="0.3">
      <c r="A15" s="103"/>
      <c r="B15" s="103"/>
      <c r="C15" s="102"/>
      <c r="D15" s="103"/>
      <c r="E15" s="74">
        <f t="shared" ref="E15:E21" si="1">(C15*D15)</f>
        <v>0</v>
      </c>
      <c r="F15" s="75"/>
    </row>
    <row r="16" spans="1:11" ht="13.8" x14ac:dyDescent="0.3">
      <c r="A16" s="103"/>
      <c r="B16" s="103"/>
      <c r="C16" s="102"/>
      <c r="D16" s="103"/>
      <c r="E16" s="74">
        <f t="shared" si="1"/>
        <v>0</v>
      </c>
      <c r="F16" s="75"/>
    </row>
    <row r="17" spans="1:13" ht="13.8" x14ac:dyDescent="0.3">
      <c r="A17" s="103"/>
      <c r="B17" s="103"/>
      <c r="C17" s="102"/>
      <c r="D17" s="103"/>
      <c r="E17" s="74">
        <f t="shared" si="1"/>
        <v>0</v>
      </c>
      <c r="F17" s="75"/>
    </row>
    <row r="18" spans="1:13" ht="13.8" x14ac:dyDescent="0.3">
      <c r="A18" s="103"/>
      <c r="B18" s="103"/>
      <c r="C18" s="102"/>
      <c r="D18" s="103"/>
      <c r="E18" s="74">
        <f t="shared" si="1"/>
        <v>0</v>
      </c>
      <c r="F18" s="75"/>
    </row>
    <row r="19" spans="1:13" ht="13.8" x14ac:dyDescent="0.3">
      <c r="A19" s="103"/>
      <c r="B19" s="103"/>
      <c r="C19" s="102"/>
      <c r="D19" s="103"/>
      <c r="E19" s="74">
        <f t="shared" si="1"/>
        <v>0</v>
      </c>
      <c r="F19" s="75"/>
    </row>
    <row r="20" spans="1:13" ht="13.8" x14ac:dyDescent="0.3">
      <c r="A20" s="103"/>
      <c r="B20" s="103"/>
      <c r="C20" s="102"/>
      <c r="D20" s="103"/>
      <c r="E20" s="74">
        <f t="shared" si="1"/>
        <v>0</v>
      </c>
      <c r="F20" s="75"/>
    </row>
    <row r="21" spans="1:13" ht="13.8" x14ac:dyDescent="0.3">
      <c r="A21" s="103"/>
      <c r="B21" s="103"/>
      <c r="C21" s="102"/>
      <c r="D21" s="103"/>
      <c r="E21" s="74">
        <f t="shared" si="1"/>
        <v>0</v>
      </c>
      <c r="F21" s="75"/>
    </row>
    <row r="22" spans="1:13" ht="15" x14ac:dyDescent="0.3">
      <c r="A22" s="73" t="s">
        <v>55</v>
      </c>
      <c r="B22" s="83">
        <f>SUM(E6:E21)</f>
        <v>469.31840000000005</v>
      </c>
      <c r="C22" s="104">
        <v>6</v>
      </c>
      <c r="D22" s="105">
        <v>2.5000000000000001E-2</v>
      </c>
      <c r="E22" s="74">
        <f>B22*(C22/12)*D22</f>
        <v>5.866480000000001</v>
      </c>
      <c r="F22" s="84"/>
    </row>
    <row r="23" spans="1:13" ht="13.8" x14ac:dyDescent="0.3">
      <c r="A23" s="85" t="s">
        <v>30</v>
      </c>
      <c r="B23" s="86"/>
      <c r="C23" s="86"/>
      <c r="D23" s="86"/>
      <c r="E23" s="87">
        <f>SUM(E6:E22)</f>
        <v>475.18488000000008</v>
      </c>
      <c r="F23" s="84"/>
    </row>
    <row r="24" spans="1:13" ht="13.8" x14ac:dyDescent="0.3">
      <c r="A24" s="88"/>
      <c r="E24" s="84"/>
    </row>
    <row r="25" spans="1:13" ht="13.8" x14ac:dyDescent="0.3">
      <c r="A25" s="60" t="s">
        <v>31</v>
      </c>
      <c r="B25" s="69"/>
      <c r="C25" s="69"/>
      <c r="D25" s="69"/>
      <c r="E25" s="69"/>
      <c r="F25" s="68"/>
    </row>
    <row r="26" spans="1:13" ht="13.8" x14ac:dyDescent="0.3">
      <c r="A26" s="66" t="s">
        <v>5</v>
      </c>
      <c r="B26" s="66" t="s">
        <v>6</v>
      </c>
      <c r="C26" s="66" t="s">
        <v>7</v>
      </c>
      <c r="D26" s="66" t="s">
        <v>8</v>
      </c>
      <c r="E26" s="67" t="s">
        <v>9</v>
      </c>
      <c r="F26" s="75"/>
    </row>
    <row r="27" spans="1:13" ht="13.8" x14ac:dyDescent="0.3">
      <c r="A27" s="73" t="s">
        <v>32</v>
      </c>
      <c r="B27" s="73" t="s">
        <v>33</v>
      </c>
      <c r="C27" s="102">
        <v>8.4</v>
      </c>
      <c r="D27" s="103">
        <v>1</v>
      </c>
      <c r="E27" s="74">
        <f>C27*D27</f>
        <v>8.4</v>
      </c>
      <c r="F27" s="75"/>
    </row>
    <row r="28" spans="1:13" ht="13.8" x14ac:dyDescent="0.3">
      <c r="A28" s="73" t="s">
        <v>34</v>
      </c>
      <c r="B28" s="73" t="s">
        <v>33</v>
      </c>
      <c r="C28" s="102">
        <v>9.2899999999999991</v>
      </c>
      <c r="D28" s="103">
        <v>4</v>
      </c>
      <c r="E28" s="74">
        <f t="shared" ref="E28:E42" si="2">C28*D28</f>
        <v>37.159999999999997</v>
      </c>
      <c r="F28" s="75"/>
    </row>
    <row r="29" spans="1:13" ht="13.8" x14ac:dyDescent="0.3">
      <c r="A29" s="73" t="s">
        <v>35</v>
      </c>
      <c r="B29" s="73" t="s">
        <v>33</v>
      </c>
      <c r="C29" s="102">
        <v>13.8</v>
      </c>
      <c r="D29" s="103">
        <v>0</v>
      </c>
      <c r="E29" s="74">
        <f>C29*D29</f>
        <v>0</v>
      </c>
      <c r="F29" s="75"/>
    </row>
    <row r="30" spans="1:13" ht="13.8" x14ac:dyDescent="0.3">
      <c r="A30" s="73" t="s">
        <v>36</v>
      </c>
      <c r="B30" s="73" t="s">
        <v>37</v>
      </c>
      <c r="C30" s="102">
        <v>21.7</v>
      </c>
      <c r="D30" s="103">
        <v>1</v>
      </c>
      <c r="E30" s="74">
        <f t="shared" si="2"/>
        <v>21.7</v>
      </c>
      <c r="F30" s="75"/>
      <c r="G30" s="63" t="s">
        <v>38</v>
      </c>
      <c r="H30" s="63"/>
      <c r="I30" s="63"/>
      <c r="J30" s="63"/>
      <c r="K30" s="63"/>
      <c r="L30" s="63"/>
      <c r="M30" s="63"/>
    </row>
    <row r="31" spans="1:13" ht="13.8" x14ac:dyDescent="0.3">
      <c r="A31" s="73" t="s">
        <v>39</v>
      </c>
      <c r="B31" s="73" t="s">
        <v>37</v>
      </c>
      <c r="C31" s="102">
        <v>18.100000000000001</v>
      </c>
      <c r="D31" s="103">
        <v>1</v>
      </c>
      <c r="E31" s="74">
        <f t="shared" si="2"/>
        <v>18.100000000000001</v>
      </c>
      <c r="F31" s="75"/>
    </row>
    <row r="32" spans="1:13" ht="13.8" x14ac:dyDescent="0.3">
      <c r="A32" s="73" t="s">
        <v>40</v>
      </c>
      <c r="B32" s="73" t="s">
        <v>37</v>
      </c>
      <c r="C32" s="102">
        <v>25</v>
      </c>
      <c r="D32" s="103">
        <v>1</v>
      </c>
      <c r="E32" s="74">
        <f t="shared" si="2"/>
        <v>25</v>
      </c>
      <c r="F32" s="75"/>
    </row>
    <row r="33" spans="1:6" ht="13.8" x14ac:dyDescent="0.3">
      <c r="A33" s="73" t="s">
        <v>41</v>
      </c>
      <c r="B33" s="73" t="s">
        <v>37</v>
      </c>
      <c r="C33" s="102">
        <v>9.8000000000000007</v>
      </c>
      <c r="D33" s="103">
        <v>1</v>
      </c>
      <c r="E33" s="74">
        <f t="shared" si="2"/>
        <v>9.8000000000000007</v>
      </c>
      <c r="F33" s="75"/>
    </row>
    <row r="34" spans="1:6" ht="13.8" x14ac:dyDescent="0.3">
      <c r="A34" s="73" t="s">
        <v>42</v>
      </c>
      <c r="B34" s="73" t="s">
        <v>37</v>
      </c>
      <c r="C34" s="102">
        <v>18.899999999999999</v>
      </c>
      <c r="D34" s="103">
        <v>1</v>
      </c>
      <c r="E34" s="74">
        <f t="shared" si="2"/>
        <v>18.899999999999999</v>
      </c>
      <c r="F34" s="75"/>
    </row>
    <row r="35" spans="1:6" ht="13.8" x14ac:dyDescent="0.3">
      <c r="A35" s="103"/>
      <c r="B35" s="103"/>
      <c r="C35" s="102"/>
      <c r="D35" s="103"/>
      <c r="E35" s="74">
        <f t="shared" si="2"/>
        <v>0</v>
      </c>
      <c r="F35" s="75"/>
    </row>
    <row r="36" spans="1:6" ht="13.8" x14ac:dyDescent="0.3">
      <c r="A36" s="103"/>
      <c r="B36" s="103"/>
      <c r="C36" s="102"/>
      <c r="D36" s="103"/>
      <c r="E36" s="74">
        <f t="shared" si="2"/>
        <v>0</v>
      </c>
      <c r="F36" s="75"/>
    </row>
    <row r="37" spans="1:6" ht="13.8" x14ac:dyDescent="0.3">
      <c r="A37" s="103"/>
      <c r="B37" s="103"/>
      <c r="C37" s="102"/>
      <c r="D37" s="103"/>
      <c r="E37" s="74">
        <f t="shared" si="2"/>
        <v>0</v>
      </c>
      <c r="F37" s="75"/>
    </row>
    <row r="38" spans="1:6" ht="13.8" x14ac:dyDescent="0.3">
      <c r="A38" s="103"/>
      <c r="B38" s="103"/>
      <c r="C38" s="102"/>
      <c r="D38" s="103"/>
      <c r="E38" s="74">
        <f t="shared" si="2"/>
        <v>0</v>
      </c>
      <c r="F38" s="75"/>
    </row>
    <row r="39" spans="1:6" ht="13.8" x14ac:dyDescent="0.3">
      <c r="A39" s="103"/>
      <c r="B39" s="103"/>
      <c r="C39" s="102"/>
      <c r="D39" s="103"/>
      <c r="E39" s="74">
        <f t="shared" si="2"/>
        <v>0</v>
      </c>
      <c r="F39" s="75"/>
    </row>
    <row r="40" spans="1:6" ht="13.8" x14ac:dyDescent="0.3">
      <c r="A40" s="103"/>
      <c r="B40" s="103"/>
      <c r="C40" s="102"/>
      <c r="D40" s="103"/>
      <c r="E40" s="74">
        <f t="shared" si="2"/>
        <v>0</v>
      </c>
      <c r="F40" s="75"/>
    </row>
    <row r="41" spans="1:6" ht="15" x14ac:dyDescent="0.3">
      <c r="A41" s="73" t="s">
        <v>59</v>
      </c>
      <c r="B41" s="73" t="s">
        <v>65</v>
      </c>
      <c r="C41" s="102">
        <v>97.84</v>
      </c>
      <c r="D41" s="103">
        <v>0.5</v>
      </c>
      <c r="E41" s="74">
        <f t="shared" si="2"/>
        <v>48.92</v>
      </c>
      <c r="F41" s="75"/>
    </row>
    <row r="42" spans="1:6" ht="15" x14ac:dyDescent="0.3">
      <c r="A42" s="73" t="s">
        <v>58</v>
      </c>
      <c r="B42" s="73" t="s">
        <v>43</v>
      </c>
      <c r="C42" s="102">
        <v>5.24</v>
      </c>
      <c r="D42" s="103">
        <v>4</v>
      </c>
      <c r="E42" s="74">
        <f t="shared" si="2"/>
        <v>20.96</v>
      </c>
      <c r="F42" s="75"/>
    </row>
    <row r="43" spans="1:6" ht="13.8" x14ac:dyDescent="0.3">
      <c r="A43" s="85" t="s">
        <v>44</v>
      </c>
      <c r="B43" s="86"/>
      <c r="C43" s="86"/>
      <c r="D43" s="86"/>
      <c r="E43" s="87">
        <f>SUM(E27:E42)</f>
        <v>208.93999999999997</v>
      </c>
      <c r="F43" s="75"/>
    </row>
    <row r="44" spans="1:6" ht="13.8" x14ac:dyDescent="0.3">
      <c r="A44" s="89"/>
      <c r="B44" s="63"/>
      <c r="C44" s="63"/>
      <c r="D44" s="63"/>
      <c r="E44" s="90"/>
      <c r="F44" s="75"/>
    </row>
    <row r="45" spans="1:6" ht="13.8" x14ac:dyDescent="0.3">
      <c r="A45" s="60" t="s">
        <v>45</v>
      </c>
      <c r="B45" s="69"/>
      <c r="C45" s="69"/>
      <c r="D45" s="69"/>
      <c r="E45" s="69"/>
      <c r="F45" s="75"/>
    </row>
    <row r="46" spans="1:6" ht="13.8" x14ac:dyDescent="0.3">
      <c r="A46" s="66" t="s">
        <v>5</v>
      </c>
      <c r="B46" s="66" t="s">
        <v>6</v>
      </c>
      <c r="C46" s="66" t="s">
        <v>7</v>
      </c>
      <c r="D46" s="66" t="s">
        <v>8</v>
      </c>
      <c r="E46" s="67" t="s">
        <v>9</v>
      </c>
      <c r="F46" s="75"/>
    </row>
    <row r="47" spans="1:6" ht="15" x14ac:dyDescent="0.3">
      <c r="A47" s="91" t="s">
        <v>60</v>
      </c>
      <c r="B47" s="91" t="s">
        <v>46</v>
      </c>
      <c r="C47" s="102">
        <f>2.35+1.6</f>
        <v>3.95</v>
      </c>
      <c r="D47" s="109">
        <f>H8/54</f>
        <v>370.37037037037038</v>
      </c>
      <c r="E47" s="74">
        <f>C47*D47</f>
        <v>1462.962962962963</v>
      </c>
      <c r="F47" s="92"/>
    </row>
    <row r="48" spans="1:6" ht="15" x14ac:dyDescent="0.3">
      <c r="A48" s="91" t="s">
        <v>61</v>
      </c>
      <c r="B48" s="91" t="s">
        <v>46</v>
      </c>
      <c r="C48" s="102">
        <f t="shared" ref="C48:C49" si="3">2.35+1.6</f>
        <v>3.95</v>
      </c>
      <c r="D48" s="109">
        <f>H9/54</f>
        <v>296.2962962962963</v>
      </c>
      <c r="E48" s="74">
        <f>C48*D48</f>
        <v>1170.3703703703704</v>
      </c>
    </row>
    <row r="49" spans="1:8" ht="15" x14ac:dyDescent="0.3">
      <c r="A49" s="91" t="s">
        <v>62</v>
      </c>
      <c r="B49" s="91" t="s">
        <v>46</v>
      </c>
      <c r="C49" s="102">
        <f t="shared" si="3"/>
        <v>3.95</v>
      </c>
      <c r="D49" s="109">
        <f>H10/54</f>
        <v>148.14814814814815</v>
      </c>
      <c r="E49" s="74">
        <f>C49*D49</f>
        <v>585.18518518518522</v>
      </c>
    </row>
    <row r="50" spans="1:8" ht="13.8" x14ac:dyDescent="0.3">
      <c r="E50" s="75"/>
    </row>
    <row r="51" spans="1:8" ht="13.8" x14ac:dyDescent="0.3">
      <c r="A51" s="93" t="s">
        <v>47</v>
      </c>
      <c r="B51" s="94"/>
      <c r="C51" s="95"/>
      <c r="D51" s="95"/>
      <c r="E51" s="96">
        <f>E23+E43+E48</f>
        <v>1854.4952503703705</v>
      </c>
    </row>
    <row r="52" spans="1:8" ht="13.8" x14ac:dyDescent="0.3">
      <c r="A52" s="93" t="s">
        <v>48</v>
      </c>
      <c r="B52" s="94"/>
      <c r="C52" s="95"/>
      <c r="D52" s="95"/>
      <c r="E52" s="96">
        <f>(J7*H9)</f>
        <v>2880</v>
      </c>
    </row>
    <row r="53" spans="1:8" ht="13.8" x14ac:dyDescent="0.3">
      <c r="A53" s="93" t="s">
        <v>49</v>
      </c>
      <c r="B53" s="97"/>
      <c r="C53" s="98"/>
      <c r="D53" s="98"/>
      <c r="E53" s="99">
        <f>SUM(E52-E51)</f>
        <v>1025.5047496296295</v>
      </c>
    </row>
    <row r="54" spans="1:8" ht="13.8" x14ac:dyDescent="0.3"/>
    <row r="55" spans="1:8" ht="15" x14ac:dyDescent="0.3">
      <c r="A55" s="100" t="s">
        <v>56</v>
      </c>
      <c r="D55" s="63"/>
      <c r="E55" s="63"/>
      <c r="F55" s="63"/>
    </row>
    <row r="56" spans="1:8" ht="13.8" x14ac:dyDescent="0.3"/>
    <row r="57" spans="1:8" ht="15" x14ac:dyDescent="0.3">
      <c r="A57" s="100" t="s">
        <v>57</v>
      </c>
      <c r="B57" s="101"/>
      <c r="C57" s="101"/>
      <c r="D57" s="101"/>
      <c r="E57" s="92"/>
    </row>
    <row r="58" spans="1:8" ht="13.8" x14ac:dyDescent="0.3">
      <c r="A58" s="57" t="s">
        <v>50</v>
      </c>
    </row>
    <row r="60" spans="1:8" ht="15" x14ac:dyDescent="0.3">
      <c r="A60" s="100" t="s">
        <v>64</v>
      </c>
      <c r="G60" s="63"/>
      <c r="H60" s="63"/>
    </row>
  </sheetData>
  <sheetProtection algorithmName="SHA-512" hashValue="0np0kPNXPi2+Q9O1DEgOEHf2gUrI4CPzVt4wnSOd9IjhXU8naZ/l5SHCqOLFu2SvT+A38LyVVQgXC5hBJxdMZA==" saltValue="GUO+eaSiCoKzBtjbFUblJQ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W. Jennings</dc:creator>
  <cp:keywords/>
  <dc:description/>
  <cp:lastModifiedBy>Emmalea Ernest</cp:lastModifiedBy>
  <cp:revision/>
  <dcterms:created xsi:type="dcterms:W3CDTF">2000-09-13T10:07:55Z</dcterms:created>
  <dcterms:modified xsi:type="dcterms:W3CDTF">2017-11-14T15:19:02Z</dcterms:modified>
  <cp:category/>
  <cp:contentStatus/>
</cp:coreProperties>
</file>