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2 Budgets\"/>
    </mc:Choice>
  </mc:AlternateContent>
  <xr:revisionPtr revIDLastSave="116" documentId="8_{1DE1622D-65D5-4AC2-8CB3-113CC8DCA57A}" xr6:coauthVersionLast="36" xr6:coauthVersionMax="36" xr10:uidLastSave="{9AC37DD8-01BA-4E4D-B791-1C5A9C2F1FC9}"/>
  <bookViews>
    <workbookView xWindow="0" yWindow="0" windowWidth="20490" windowHeight="7545" activeTab="1" xr2:uid="{C2589934-1A72-4E3C-AC54-F410CD25D90B}"/>
  </bookViews>
  <sheets>
    <sheet name="Estimated" sheetId="1" r:id="rId1"/>
    <sheet name="Actu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7" i="1"/>
  <c r="E60" i="2"/>
  <c r="D60" i="2"/>
  <c r="D59" i="2"/>
  <c r="E59" i="2" s="1"/>
  <c r="D58" i="2"/>
  <c r="E58" i="2" s="1"/>
  <c r="D56" i="2"/>
  <c r="E56" i="2" s="1"/>
  <c r="D55" i="2"/>
  <c r="E55" i="2" s="1"/>
  <c r="D54" i="2"/>
  <c r="E54" i="2" s="1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G12" i="2"/>
  <c r="E12" i="2"/>
  <c r="E11" i="2"/>
  <c r="E10" i="2"/>
  <c r="E9" i="2"/>
  <c r="E8" i="2"/>
  <c r="E7" i="2"/>
  <c r="E6" i="2"/>
  <c r="E47" i="1"/>
  <c r="D47" i="1"/>
  <c r="D46" i="1"/>
  <c r="E46" i="1" s="1"/>
  <c r="D45" i="1"/>
  <c r="E45" i="1" s="1"/>
  <c r="D43" i="1"/>
  <c r="E43" i="1" s="1"/>
  <c r="D42" i="1"/>
  <c r="E42" i="1" s="1"/>
  <c r="D41" i="1"/>
  <c r="E41" i="1" s="1"/>
  <c r="E34" i="1"/>
  <c r="E33" i="1"/>
  <c r="E32" i="1"/>
  <c r="E31" i="1"/>
  <c r="E30" i="1"/>
  <c r="E29" i="1"/>
  <c r="E28" i="1"/>
  <c r="E27" i="1"/>
  <c r="E26" i="1"/>
  <c r="E25" i="1"/>
  <c r="E19" i="1"/>
  <c r="E18" i="1"/>
  <c r="E17" i="1"/>
  <c r="E16" i="1"/>
  <c r="E15" i="1"/>
  <c r="E14" i="1"/>
  <c r="E13" i="1"/>
  <c r="G12" i="1"/>
  <c r="E50" i="1" s="1"/>
  <c r="E12" i="1"/>
  <c r="E11" i="1"/>
  <c r="E10" i="1"/>
  <c r="E9" i="1"/>
  <c r="E8" i="1"/>
  <c r="E7" i="1"/>
  <c r="E6" i="1"/>
  <c r="E50" i="2" l="1"/>
  <c r="B27" i="2"/>
  <c r="E27" i="2" s="1"/>
  <c r="E28" i="2" s="1"/>
  <c r="B20" i="1"/>
  <c r="E20" i="1" s="1"/>
  <c r="E21" i="1" s="1"/>
  <c r="E49" i="1" s="1"/>
  <c r="E63" i="2"/>
  <c r="E62" i="2" l="1"/>
  <c r="I9" i="2"/>
  <c r="I21" i="2" s="1"/>
  <c r="K8" i="2"/>
  <c r="K20" i="2" s="1"/>
  <c r="I8" i="2"/>
  <c r="I20" i="2" s="1"/>
  <c r="J8" i="2"/>
  <c r="J20" i="2" s="1"/>
  <c r="I28" i="1"/>
  <c r="I27" i="1"/>
  <c r="I26" i="1"/>
  <c r="I9" i="1"/>
  <c r="I21" i="1" s="1"/>
  <c r="I8" i="1"/>
  <c r="I20" i="1" s="1"/>
  <c r="J9" i="2"/>
  <c r="J21" i="2" s="1"/>
  <c r="J10" i="2"/>
  <c r="J22" i="2" s="1"/>
  <c r="K9" i="2"/>
  <c r="K21" i="2" s="1"/>
  <c r="K10" i="2"/>
  <c r="K22" i="2" s="1"/>
  <c r="I10" i="2"/>
  <c r="I22" i="2" s="1"/>
  <c r="J10" i="1"/>
  <c r="J22" i="1" s="1"/>
  <c r="J9" i="1"/>
  <c r="J21" i="1" s="1"/>
  <c r="J8" i="1"/>
  <c r="J20" i="1" s="1"/>
  <c r="K10" i="1"/>
  <c r="K22" i="1" s="1"/>
  <c r="K8" i="1"/>
  <c r="K20" i="1" s="1"/>
  <c r="E51" i="1"/>
  <c r="K9" i="1"/>
  <c r="K21" i="1" s="1"/>
  <c r="I10" i="1"/>
  <c r="I22" i="1" s="1"/>
  <c r="I27" i="2" l="1"/>
  <c r="I26" i="2"/>
  <c r="I28" i="2"/>
  <c r="E64" i="2"/>
</calcChain>
</file>

<file path=xl/sharedStrings.xml><?xml version="1.0" encoding="utf-8"?>
<sst xmlns="http://schemas.openxmlformats.org/spreadsheetml/2006/main" count="250" uniqueCount="85">
  <si>
    <t>SPINACH - Processing</t>
  </si>
  <si>
    <t>University of Delaware Cooperative Extension Vegetable Crop Budget</t>
  </si>
  <si>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</si>
  <si>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</si>
  <si>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</si>
  <si>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</si>
  <si>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</si>
  <si>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</si>
  <si>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Units/A</t>
  </si>
  <si>
    <t>Cost/Acre</t>
  </si>
  <si>
    <t>Price Assumptions</t>
  </si>
  <si>
    <t>Nitrogen</t>
  </si>
  <si>
    <t>lbs</t>
  </si>
  <si>
    <t>Best</t>
  </si>
  <si>
    <t>Expected</t>
  </si>
  <si>
    <t>Worst</t>
  </si>
  <si>
    <t>Phosphorous</t>
  </si>
  <si>
    <t>Potassium</t>
  </si>
  <si>
    <t>Lime (prorated over 3 years)</t>
  </si>
  <si>
    <t>ton</t>
  </si>
  <si>
    <t>Seed</t>
  </si>
  <si>
    <t>thousand</t>
  </si>
  <si>
    <t>Herbicide - Dual Magnum</t>
  </si>
  <si>
    <t>pint</t>
  </si>
  <si>
    <t>Assumes</t>
  </si>
  <si>
    <t xml:space="preserve">"A" grade spinach priced as indicated and </t>
  </si>
  <si>
    <t>Herbicide - Spin-aid</t>
  </si>
  <si>
    <t>"B" grade spinach priced at:</t>
  </si>
  <si>
    <t>/lb</t>
  </si>
  <si>
    <t>Insecticide - Baythroid</t>
  </si>
  <si>
    <t>oz</t>
  </si>
  <si>
    <t>Insecticide - imidacloprid</t>
  </si>
  <si>
    <t>Assumes processor harvests.</t>
  </si>
  <si>
    <t>Insecticide - Mustang Max</t>
  </si>
  <si>
    <t>Insecticide - Coragen</t>
  </si>
  <si>
    <t>Fungicide - Ranman</t>
  </si>
  <si>
    <t>Fungicide - Quadris</t>
  </si>
  <si>
    <t>Fungidice - Kocide</t>
  </si>
  <si>
    <t>Total Variable Costs</t>
  </si>
  <si>
    <t>FIXED COSTS (custom rates are used as a proxy for field operation costs)</t>
  </si>
  <si>
    <t>application</t>
  </si>
  <si>
    <t>Tillage (moldboard)</t>
  </si>
  <si>
    <t>acre</t>
  </si>
  <si>
    <t>Disk &amp; Harrowing</t>
  </si>
  <si>
    <t>Planting</t>
  </si>
  <si>
    <t>Cultivating</t>
  </si>
  <si>
    <t>Sidressing/Topdressing</t>
  </si>
  <si>
    <t>year</t>
  </si>
  <si>
    <t>acre inch</t>
  </si>
  <si>
    <t>Total Fixed Costs</t>
  </si>
  <si>
    <t>Yield Dependent Costs</t>
  </si>
  <si>
    <t>Harvest &amp; Haul @ Expected Yield</t>
  </si>
  <si>
    <t>Harvest &amp; Haul @ Poor Yield</t>
  </si>
  <si>
    <t>Reimbursement for Harvest</t>
  </si>
  <si>
    <t>Reimbursement @ Execellent Yield</t>
  </si>
  <si>
    <t xml:space="preserve">ton </t>
  </si>
  <si>
    <t>Reimbursement @ Expected Yield</t>
  </si>
  <si>
    <t>Reimbursement @ Poor Yield</t>
  </si>
  <si>
    <t>Use accompanying irrigation cost calculator to determine your irrigation costs.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</si>
  <si>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</si>
  <si>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 xml:space="preserve">Applying Fertilizer </t>
    </r>
    <r>
      <rPr>
        <b/>
        <sz val="10"/>
        <rFont val="Calibri"/>
        <family val="2"/>
      </rPr>
      <t>Broadcast</t>
    </r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</si>
  <si>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</si>
  <si>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</si>
  <si>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</si>
  <si>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</si>
  <si>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Crop Insurance</t>
    </r>
    <r>
      <rPr>
        <vertAlign val="superscript"/>
        <sz val="10"/>
        <rFont val="Calibri"/>
        <family val="2"/>
      </rPr>
      <t>3</t>
    </r>
  </si>
  <si>
    <r>
      <t>Harvest &amp; Haul @ Excellent Yield</t>
    </r>
    <r>
      <rPr>
        <vertAlign val="superscript"/>
        <sz val="10"/>
        <rFont val="Calibri"/>
        <family val="2"/>
      </rPr>
      <t>4</t>
    </r>
  </si>
  <si>
    <r>
      <rPr>
        <vertAlign val="superscript"/>
        <sz val="10"/>
        <rFont val="Calibri"/>
        <family val="2"/>
      </rPr>
      <t>1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</si>
  <si>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</si>
  <si>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3</t>
    </r>
    <r>
      <rPr>
        <sz val="10"/>
        <rFont val="Calibri"/>
        <family val="2"/>
      </rPr>
      <t xml:space="preserve"> Crop insurance may not be available for spinach.</t>
    </r>
  </si>
  <si>
    <t>Actual Costs - Enter your actual costs here.</t>
  </si>
  <si>
    <t>Land Charge</t>
  </si>
  <si>
    <t>Total Costs</t>
  </si>
  <si>
    <t>Expected Gross Revenue at Average Price</t>
  </si>
  <si>
    <t>Net Returns</t>
  </si>
  <si>
    <t>High</t>
  </si>
  <si>
    <t>Average</t>
  </si>
  <si>
    <t>Low</t>
  </si>
  <si>
    <t>Excellent</t>
  </si>
  <si>
    <t>Poor</t>
  </si>
  <si>
    <t xml:space="preserve">Breakeven Price at Different </t>
  </si>
  <si>
    <t>Profit or Loss Per Pound On Example Costs</t>
  </si>
  <si>
    <t>Yield Assumptions (lbs/acre)</t>
  </si>
  <si>
    <t>Price Assumptions ($/lb)</t>
  </si>
  <si>
    <r>
      <rPr>
        <vertAlign val="superscript"/>
        <sz val="10"/>
        <rFont val="Calibri"/>
        <family val="2"/>
      </rPr>
      <t>4</t>
    </r>
    <r>
      <rPr>
        <sz val="10"/>
        <rFont val="Calibri"/>
        <family val="2"/>
      </rPr>
      <t xml:space="preserve"> Growers are paid an additional $35/ton for harvesting the crop themselves.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</si>
</sst>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&quot;$&quot;#,##0.000"/>
    <numFmt numFmtId="166" formatCode="&quot;$&quot;#,##0.000_);[Red]\(&quot;$&quot;#,##0.000\)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3" fontId="3" fillId="0" borderId="0" xfId="0" applyNumberFormat="1" applyFont="1" applyBorder="1"/>
    <xf numFmtId="0" fontId="4" fillId="0" borderId="0" xfId="0" applyFont="1" applyBorder="1"/>
    <xf numFmtId="0" fontId="5" fillId="0" borderId="0" xfId="0" applyFont="1" applyBorder="1"/>
    <xf numFmtId="0" fontId="6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9" fillId="2" borderId="2" xfId="0" applyFont="1" applyFill="1" applyBorder="1"/>
    <xf numFmtId="0" fontId="7" fillId="0" borderId="0" xfId="0" applyFont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3" xfId="0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6" fillId="2" borderId="4" xfId="0" applyFont="1" applyFill="1" applyBorder="1"/>
    <xf numFmtId="8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/>
    <xf numFmtId="3" fontId="8" fillId="0" borderId="7" xfId="0" applyNumberFormat="1" applyFont="1" applyFill="1" applyBorder="1"/>
    <xf numFmtId="164" fontId="3" fillId="0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8" fillId="0" borderId="7" xfId="0" applyFont="1" applyFill="1" applyBorder="1"/>
    <xf numFmtId="164" fontId="3" fillId="0" borderId="1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9" fontId="3" fillId="0" borderId="0" xfId="0" applyNumberFormat="1" applyFont="1" applyFill="1" applyBorder="1"/>
    <xf numFmtId="9" fontId="3" fillId="0" borderId="0" xfId="0" applyNumberFormat="1" applyFont="1" applyBorder="1"/>
    <xf numFmtId="165" fontId="3" fillId="0" borderId="0" xfId="0" applyNumberFormat="1" applyFont="1" applyFill="1" applyBorder="1"/>
    <xf numFmtId="0" fontId="10" fillId="0" borderId="0" xfId="0" applyFont="1" applyBorder="1"/>
    <xf numFmtId="166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10" fontId="3" fillId="4" borderId="1" xfId="0" applyNumberFormat="1" applyFont="1" applyFill="1" applyBorder="1"/>
    <xf numFmtId="1" fontId="3" fillId="4" borderId="1" xfId="0" applyNumberFormat="1" applyFont="1" applyFill="1" applyBorder="1"/>
    <xf numFmtId="164" fontId="3" fillId="4" borderId="1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right"/>
    </xf>
    <xf numFmtId="164" fontId="3" fillId="3" borderId="1" xfId="0" applyNumberFormat="1" applyFont="1" applyFill="1" applyBorder="1"/>
    <xf numFmtId="10" fontId="3" fillId="3" borderId="1" xfId="0" applyNumberFormat="1" applyFont="1" applyFill="1" applyBorder="1"/>
    <xf numFmtId="1" fontId="3" fillId="3" borderId="1" xfId="0" applyNumberFormat="1" applyFont="1" applyFill="1" applyBorder="1"/>
    <xf numFmtId="164" fontId="8" fillId="3" borderId="14" xfId="0" applyNumberFormat="1" applyFont="1" applyFill="1" applyBorder="1"/>
    <xf numFmtId="0" fontId="8" fillId="0" borderId="0" xfId="0" applyFont="1" applyBorder="1" applyAlignment="1">
      <alignment horizontal="right"/>
    </xf>
    <xf numFmtId="0" fontId="3" fillId="0" borderId="7" xfId="0" applyFont="1" applyFill="1" applyBorder="1"/>
    <xf numFmtId="0" fontId="3" fillId="0" borderId="0" xfId="0" applyFont="1" applyBorder="1" applyProtection="1">
      <protection locked="0"/>
    </xf>
    <xf numFmtId="0" fontId="3" fillId="3" borderId="7" xfId="0" applyFont="1" applyFill="1" applyBorder="1"/>
    <xf numFmtId="164" fontId="3" fillId="3" borderId="14" xfId="0" applyNumberFormat="1" applyFont="1" applyFill="1" applyBorder="1"/>
    <xf numFmtId="0" fontId="8" fillId="0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3" fontId="3" fillId="0" borderId="1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/>
    <xf numFmtId="0" fontId="3" fillId="0" borderId="7" xfId="0" applyFont="1" applyBorder="1"/>
    <xf numFmtId="164" fontId="3" fillId="0" borderId="14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0" fontId="12" fillId="2" borderId="7" xfId="0" applyFont="1" applyFill="1" applyBorder="1"/>
    <xf numFmtId="0" fontId="13" fillId="0" borderId="7" xfId="0" applyFont="1" applyBorder="1"/>
    <xf numFmtId="164" fontId="8" fillId="5" borderId="14" xfId="0" applyNumberFormat="1" applyFont="1" applyFill="1" applyBorder="1" applyAlignment="1">
      <alignment horizontal="center"/>
    </xf>
    <xf numFmtId="0" fontId="3" fillId="0" borderId="0" xfId="0" applyFont="1" applyFill="1" applyBorder="1" applyProtection="1">
      <protection locked="0"/>
    </xf>
    <xf numFmtId="0" fontId="11" fillId="0" borderId="0" xfId="0" applyFont="1" applyBorder="1"/>
    <xf numFmtId="0" fontId="13" fillId="0" borderId="0" xfId="0" applyFont="1" applyBorder="1"/>
    <xf numFmtId="164" fontId="8" fillId="0" borderId="0" xfId="0" applyNumberFormat="1" applyFont="1" applyFill="1" applyBorder="1" applyAlignment="1">
      <alignment horizontal="center"/>
    </xf>
    <xf numFmtId="0" fontId="1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3" fontId="3" fillId="0" borderId="0" xfId="0" applyNumberFormat="1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6" fillId="2" borderId="0" xfId="0" applyFont="1" applyFill="1" applyBorder="1" applyProtection="1"/>
    <xf numFmtId="0" fontId="5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7" fillId="0" borderId="0" xfId="0" applyFont="1" applyFill="1" applyBorder="1" applyProtection="1"/>
    <xf numFmtId="0" fontId="8" fillId="3" borderId="1" xfId="0" applyFont="1" applyFill="1" applyBorder="1" applyProtection="1"/>
    <xf numFmtId="164" fontId="8" fillId="3" borderId="1" xfId="0" applyNumberFormat="1" applyFont="1" applyFill="1" applyBorder="1" applyAlignment="1" applyProtection="1">
      <alignment horizontal="center"/>
    </xf>
    <xf numFmtId="3" fontId="7" fillId="0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9" fillId="2" borderId="2" xfId="0" applyFont="1" applyFill="1" applyBorder="1" applyProtection="1"/>
    <xf numFmtId="0" fontId="7" fillId="0" borderId="0" xfId="0" applyFont="1" applyBorder="1" applyProtection="1"/>
    <xf numFmtId="0" fontId="3" fillId="0" borderId="1" xfId="0" applyFont="1" applyFill="1" applyBorder="1" applyProtection="1"/>
    <xf numFmtId="164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164" fontId="3" fillId="0" borderId="1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8" fillId="0" borderId="3" xfId="0" applyFont="1" applyFill="1" applyBorder="1" applyAlignment="1" applyProtection="1">
      <alignment horizontal="center"/>
    </xf>
    <xf numFmtId="164" fontId="8" fillId="0" borderId="3" xfId="0" applyNumberFormat="1" applyFont="1" applyFill="1" applyBorder="1" applyAlignment="1" applyProtection="1">
      <alignment horizontal="center"/>
    </xf>
    <xf numFmtId="0" fontId="6" fillId="2" borderId="4" xfId="0" applyFont="1" applyFill="1" applyBorder="1" applyProtection="1"/>
    <xf numFmtId="8" fontId="8" fillId="6" borderId="5" xfId="0" applyNumberFormat="1" applyFont="1" applyFill="1" applyBorder="1" applyAlignment="1" applyProtection="1">
      <alignment horizontal="center"/>
      <protection locked="0"/>
    </xf>
    <xf numFmtId="164" fontId="8" fillId="6" borderId="5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Protection="1"/>
    <xf numFmtId="3" fontId="8" fillId="6" borderId="7" xfId="0" applyNumberFormat="1" applyFont="1" applyFill="1" applyBorder="1" applyProtection="1">
      <protection locked="0"/>
    </xf>
    <xf numFmtId="164" fontId="3" fillId="0" borderId="8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center"/>
    </xf>
    <xf numFmtId="0" fontId="8" fillId="6" borderId="7" xfId="0" applyFont="1" applyFill="1" applyBorder="1" applyProtection="1">
      <protection locked="0"/>
    </xf>
    <xf numFmtId="164" fontId="3" fillId="0" borderId="11" xfId="0" applyNumberFormat="1" applyFont="1" applyFill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/>
    </xf>
    <xf numFmtId="164" fontId="3" fillId="0" borderId="13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9" fontId="3" fillId="6" borderId="0" xfId="0" applyNumberFormat="1" applyFont="1" applyFill="1" applyBorder="1" applyProtection="1">
      <protection locked="0"/>
    </xf>
    <xf numFmtId="165" fontId="3" fillId="6" borderId="0" xfId="0" applyNumberFormat="1" applyFont="1" applyFill="1" applyBorder="1" applyProtection="1">
      <protection locked="0"/>
    </xf>
    <xf numFmtId="9" fontId="3" fillId="0" borderId="0" xfId="0" applyNumberFormat="1" applyFont="1" applyBorder="1" applyProtection="1"/>
    <xf numFmtId="165" fontId="3" fillId="0" borderId="0" xfId="0" applyNumberFormat="1" applyFont="1" applyFill="1" applyBorder="1" applyProtection="1"/>
    <xf numFmtId="0" fontId="10" fillId="0" borderId="0" xfId="0" applyFont="1" applyBorder="1" applyProtection="1"/>
    <xf numFmtId="166" fontId="3" fillId="0" borderId="0" xfId="0" applyNumberFormat="1" applyFont="1" applyFill="1" applyBorder="1" applyProtection="1"/>
    <xf numFmtId="0" fontId="3" fillId="4" borderId="1" xfId="0" applyFont="1" applyFill="1" applyBorder="1" applyProtection="1"/>
    <xf numFmtId="164" fontId="3" fillId="4" borderId="1" xfId="0" applyNumberFormat="1" applyFont="1" applyFill="1" applyBorder="1" applyProtection="1"/>
    <xf numFmtId="10" fontId="3" fillId="6" borderId="1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right"/>
    </xf>
    <xf numFmtId="164" fontId="3" fillId="3" borderId="1" xfId="0" applyNumberFormat="1" applyFont="1" applyFill="1" applyBorder="1" applyProtection="1"/>
    <xf numFmtId="10" fontId="3" fillId="3" borderId="1" xfId="0" applyNumberFormat="1" applyFont="1" applyFill="1" applyBorder="1" applyProtection="1"/>
    <xf numFmtId="1" fontId="3" fillId="3" borderId="1" xfId="0" applyNumberFormat="1" applyFont="1" applyFill="1" applyBorder="1" applyProtection="1"/>
    <xf numFmtId="164" fontId="8" fillId="3" borderId="14" xfId="0" applyNumberFormat="1" applyFont="1" applyFill="1" applyBorder="1" applyProtection="1"/>
    <xf numFmtId="0" fontId="8" fillId="0" borderId="0" xfId="0" applyFont="1" applyBorder="1" applyAlignment="1" applyProtection="1">
      <alignment horizontal="right"/>
    </xf>
    <xf numFmtId="0" fontId="3" fillId="0" borderId="7" xfId="0" applyFont="1" applyFill="1" applyBorder="1" applyProtection="1"/>
    <xf numFmtId="0" fontId="3" fillId="3" borderId="7" xfId="0" applyFont="1" applyFill="1" applyBorder="1" applyProtection="1"/>
    <xf numFmtId="164" fontId="3" fillId="3" borderId="14" xfId="0" applyNumberFormat="1" applyFont="1" applyFill="1" applyBorder="1" applyProtection="1"/>
    <xf numFmtId="0" fontId="8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3" fontId="3" fillId="0" borderId="1" xfId="0" applyNumberFormat="1" applyFont="1" applyFill="1" applyBorder="1" applyProtection="1"/>
    <xf numFmtId="164" fontId="3" fillId="0" borderId="1" xfId="0" applyNumberFormat="1" applyFont="1" applyFill="1" applyBorder="1" applyProtection="1"/>
    <xf numFmtId="3" fontId="8" fillId="0" borderId="0" xfId="0" applyNumberFormat="1" applyFont="1" applyFill="1" applyBorder="1" applyAlignment="1" applyProtection="1">
      <alignment horizontal="center"/>
    </xf>
    <xf numFmtId="0" fontId="9" fillId="2" borderId="6" xfId="0" applyFont="1" applyFill="1" applyBorder="1" applyProtection="1"/>
    <xf numFmtId="0" fontId="9" fillId="2" borderId="7" xfId="0" applyFont="1" applyFill="1" applyBorder="1" applyProtection="1"/>
    <xf numFmtId="0" fontId="3" fillId="0" borderId="7" xfId="0" applyFont="1" applyBorder="1" applyProtection="1"/>
    <xf numFmtId="164" fontId="3" fillId="0" borderId="14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Protection="1"/>
    <xf numFmtId="0" fontId="12" fillId="2" borderId="7" xfId="0" applyFont="1" applyFill="1" applyBorder="1" applyProtection="1"/>
    <xf numFmtId="0" fontId="13" fillId="0" borderId="7" xfId="0" applyFont="1" applyBorder="1" applyProtection="1"/>
    <xf numFmtId="164" fontId="8" fillId="5" borderId="14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13" fillId="0" borderId="0" xfId="0" applyFont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164" fontId="3" fillId="0" borderId="1" xfId="0" applyNumberFormat="1" applyFont="1" applyBorder="1"/>
    <xf numFmtId="0" fontId="3" fillId="0" borderId="1" xfId="0" applyFont="1" applyFill="1" applyBorder="1" applyProtection="1">
      <protection locked="0"/>
    </xf>
    <xf numFmtId="0" fontId="14" fillId="0" borderId="0" xfId="0" applyFont="1"/>
    <xf numFmtId="0" fontId="3" fillId="0" borderId="0" xfId="0" applyFont="1"/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8" fillId="7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0" fontId="6" fillId="8" borderId="4" xfId="0" applyFont="1" applyFill="1" applyBorder="1"/>
    <xf numFmtId="0" fontId="6" fillId="8" borderId="0" xfId="0" applyFont="1" applyFill="1"/>
    <xf numFmtId="8" fontId="8" fillId="7" borderId="15" xfId="0" applyNumberFormat="1" applyFont="1" applyFill="1" applyBorder="1" applyAlignment="1">
      <alignment horizontal="center"/>
    </xf>
    <xf numFmtId="164" fontId="8" fillId="7" borderId="15" xfId="0" applyNumberFormat="1" applyFont="1" applyFill="1" applyBorder="1" applyAlignment="1">
      <alignment horizontal="center"/>
    </xf>
    <xf numFmtId="0" fontId="8" fillId="0" borderId="6" xfId="0" applyFont="1" applyBorder="1"/>
    <xf numFmtId="0" fontId="8" fillId="0" borderId="1" xfId="0" applyFont="1" applyBorder="1"/>
    <xf numFmtId="0" fontId="15" fillId="8" borderId="0" xfId="0" applyFont="1" applyFill="1"/>
    <xf numFmtId="164" fontId="3" fillId="8" borderId="0" xfId="0" applyNumberFormat="1" applyFont="1" applyFill="1"/>
    <xf numFmtId="3" fontId="8" fillId="0" borderId="1" xfId="0" applyNumberFormat="1" applyFont="1" applyBorder="1"/>
    <xf numFmtId="16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3586-8D56-4F3E-9C3C-4378661CF6AE}">
  <dimension ref="A1:L61"/>
  <sheetViews>
    <sheetView workbookViewId="0">
      <selection activeCell="H44" sqref="H44"/>
    </sheetView>
  </sheetViews>
  <sheetFormatPr defaultRowHeight="15" x14ac:dyDescent="0.25"/>
  <cols>
    <col min="1" max="1" width="30.28515625" customWidth="1"/>
    <col min="2" max="2" width="11.42578125" customWidth="1"/>
    <col min="8" max="8" width="15.285156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4"/>
      <c r="G1" s="3"/>
      <c r="H1" s="3"/>
      <c r="I1" s="3"/>
      <c r="J1" s="3"/>
      <c r="K1" s="3"/>
      <c r="L1" s="3"/>
    </row>
    <row r="2" spans="1:12" ht="15.75" x14ac:dyDescent="0.25">
      <c r="A2" s="5" t="s">
        <v>1</v>
      </c>
      <c r="B2" s="2"/>
      <c r="C2" s="2"/>
      <c r="D2" s="2"/>
      <c r="E2" s="3"/>
      <c r="F2" s="4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6"/>
      <c r="C3" s="3"/>
      <c r="D3" s="2"/>
      <c r="E3" s="3"/>
      <c r="F3" s="4"/>
      <c r="G3" s="3"/>
      <c r="H3" s="3"/>
      <c r="I3" s="3"/>
      <c r="J3" s="3"/>
      <c r="K3" s="3"/>
      <c r="L3" s="3"/>
    </row>
    <row r="4" spans="1:12" ht="15.75" x14ac:dyDescent="0.25">
      <c r="A4" s="7" t="s">
        <v>3</v>
      </c>
      <c r="B4" s="8"/>
      <c r="C4" s="8"/>
      <c r="D4" s="8"/>
      <c r="E4" s="9"/>
      <c r="F4" s="4"/>
      <c r="G4" s="10"/>
      <c r="H4" s="11" t="s">
        <v>4</v>
      </c>
      <c r="I4" s="12"/>
      <c r="J4" s="12"/>
      <c r="K4" s="12"/>
      <c r="L4" s="3"/>
    </row>
    <row r="5" spans="1:12" x14ac:dyDescent="0.25">
      <c r="A5" s="13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/>
      <c r="G5" s="10"/>
      <c r="H5" s="10"/>
      <c r="I5" s="16"/>
      <c r="J5" s="17" t="s">
        <v>10</v>
      </c>
      <c r="K5" s="18"/>
      <c r="L5" s="19"/>
    </row>
    <row r="6" spans="1:12" x14ac:dyDescent="0.25">
      <c r="A6" s="20" t="s">
        <v>11</v>
      </c>
      <c r="B6" s="20" t="s">
        <v>12</v>
      </c>
      <c r="C6" s="159">
        <v>1.02</v>
      </c>
      <c r="D6" s="20">
        <v>155</v>
      </c>
      <c r="E6" s="22">
        <f t="shared" ref="E6:E17" si="0">(C6*D6)</f>
        <v>158.1</v>
      </c>
      <c r="F6" s="23"/>
      <c r="G6" s="24"/>
      <c r="H6" s="24"/>
      <c r="I6" s="25" t="s">
        <v>13</v>
      </c>
      <c r="J6" s="26" t="s">
        <v>14</v>
      </c>
      <c r="K6" s="25" t="s">
        <v>15</v>
      </c>
      <c r="L6" s="3"/>
    </row>
    <row r="7" spans="1:12" x14ac:dyDescent="0.25">
      <c r="A7" s="20" t="s">
        <v>16</v>
      </c>
      <c r="B7" s="20" t="s">
        <v>12</v>
      </c>
      <c r="C7" s="159">
        <v>0.89</v>
      </c>
      <c r="D7" s="20">
        <v>100</v>
      </c>
      <c r="E7" s="22">
        <f t="shared" si="0"/>
        <v>89</v>
      </c>
      <c r="F7" s="23"/>
      <c r="G7" s="27" t="s">
        <v>82</v>
      </c>
      <c r="H7" s="7"/>
      <c r="I7" s="28">
        <v>0.16</v>
      </c>
      <c r="J7" s="29">
        <v>0.15</v>
      </c>
      <c r="K7" s="28">
        <v>0.14000000000000001</v>
      </c>
      <c r="L7" s="3"/>
    </row>
    <row r="8" spans="1:12" x14ac:dyDescent="0.25">
      <c r="A8" s="20" t="s">
        <v>17</v>
      </c>
      <c r="B8" s="20" t="s">
        <v>12</v>
      </c>
      <c r="C8" s="159">
        <v>0.69</v>
      </c>
      <c r="D8" s="20">
        <v>150</v>
      </c>
      <c r="E8" s="22">
        <f t="shared" si="0"/>
        <v>103.49999999999999</v>
      </c>
      <c r="F8" s="23"/>
      <c r="G8" s="30" t="s">
        <v>13</v>
      </c>
      <c r="H8" s="31">
        <v>22000</v>
      </c>
      <c r="I8" s="32">
        <f t="shared" ref="I8:K10" si="1">(($H8*$H$11)*I$7)+(($H8*$G$12)*$K$12)-$E$21-$E$37-$E41</f>
        <v>1708.7201812499998</v>
      </c>
      <c r="J8" s="33">
        <f t="shared" si="1"/>
        <v>1543.72018125</v>
      </c>
      <c r="K8" s="34">
        <f t="shared" si="1"/>
        <v>1378.72018125</v>
      </c>
      <c r="L8" s="3"/>
    </row>
    <row r="9" spans="1:12" x14ac:dyDescent="0.25">
      <c r="A9" s="20" t="s">
        <v>18</v>
      </c>
      <c r="B9" s="20" t="s">
        <v>19</v>
      </c>
      <c r="C9" s="21">
        <v>36</v>
      </c>
      <c r="D9" s="20">
        <v>1</v>
      </c>
      <c r="E9" s="22">
        <f>(C9*D9)/3</f>
        <v>12</v>
      </c>
      <c r="F9" s="23"/>
      <c r="G9" s="30" t="s">
        <v>14</v>
      </c>
      <c r="H9" s="31">
        <v>18000</v>
      </c>
      <c r="I9" s="35">
        <f t="shared" si="1"/>
        <v>1164.72018125</v>
      </c>
      <c r="J9" s="36">
        <f t="shared" si="1"/>
        <v>1029.72018125</v>
      </c>
      <c r="K9" s="37">
        <f t="shared" si="1"/>
        <v>894.72018125000045</v>
      </c>
      <c r="L9" s="3"/>
    </row>
    <row r="10" spans="1:12" x14ac:dyDescent="0.25">
      <c r="A10" s="20" t="s">
        <v>20</v>
      </c>
      <c r="B10" s="20" t="s">
        <v>21</v>
      </c>
      <c r="C10" s="21">
        <v>0.42</v>
      </c>
      <c r="D10" s="20">
        <v>500</v>
      </c>
      <c r="E10" s="22">
        <f>(C10*D10)</f>
        <v>210</v>
      </c>
      <c r="F10" s="23"/>
      <c r="G10" s="30" t="s">
        <v>15</v>
      </c>
      <c r="H10" s="38">
        <v>6000</v>
      </c>
      <c r="I10" s="39">
        <f t="shared" si="1"/>
        <v>-467.27981875000006</v>
      </c>
      <c r="J10" s="40">
        <f t="shared" si="1"/>
        <v>-512.27981875</v>
      </c>
      <c r="K10" s="41">
        <f t="shared" si="1"/>
        <v>-557.27981875</v>
      </c>
      <c r="L10" s="3"/>
    </row>
    <row r="11" spans="1:12" x14ac:dyDescent="0.25">
      <c r="A11" s="20" t="s">
        <v>22</v>
      </c>
      <c r="B11" s="20" t="s">
        <v>23</v>
      </c>
      <c r="C11" s="21">
        <v>10.75</v>
      </c>
      <c r="D11" s="20">
        <v>0.5</v>
      </c>
      <c r="E11" s="22">
        <f>(C11*D11)</f>
        <v>5.375</v>
      </c>
      <c r="F11" s="23"/>
      <c r="G11" s="42" t="s">
        <v>24</v>
      </c>
      <c r="H11" s="43">
        <v>0.75</v>
      </c>
      <c r="I11" s="3" t="s">
        <v>25</v>
      </c>
      <c r="J11" s="3"/>
      <c r="K11" s="3"/>
      <c r="L11" s="3"/>
    </row>
    <row r="12" spans="1:12" x14ac:dyDescent="0.25">
      <c r="A12" s="20" t="s">
        <v>26</v>
      </c>
      <c r="B12" s="20" t="s">
        <v>23</v>
      </c>
      <c r="C12" s="21">
        <v>28.75</v>
      </c>
      <c r="D12" s="20">
        <v>4</v>
      </c>
      <c r="E12" s="22">
        <f t="shared" si="0"/>
        <v>115</v>
      </c>
      <c r="F12" s="23"/>
      <c r="G12" s="44">
        <f>1-H11</f>
        <v>0.25</v>
      </c>
      <c r="H12" s="3" t="s">
        <v>27</v>
      </c>
      <c r="I12" s="3"/>
      <c r="J12" s="3"/>
      <c r="K12" s="45">
        <v>0.14000000000000001</v>
      </c>
      <c r="L12" s="3" t="s">
        <v>28</v>
      </c>
    </row>
    <row r="13" spans="1:12" x14ac:dyDescent="0.25">
      <c r="A13" s="20" t="s">
        <v>29</v>
      </c>
      <c r="B13" s="20" t="s">
        <v>30</v>
      </c>
      <c r="C13" s="21">
        <v>1.17</v>
      </c>
      <c r="D13" s="20">
        <v>4</v>
      </c>
      <c r="E13" s="22">
        <f t="shared" si="0"/>
        <v>4.68</v>
      </c>
      <c r="F13" s="4"/>
      <c r="G13" s="3"/>
      <c r="H13" s="3"/>
      <c r="I13" s="3"/>
      <c r="J13" s="3"/>
      <c r="K13" s="3"/>
      <c r="L13" s="3"/>
    </row>
    <row r="14" spans="1:12" x14ac:dyDescent="0.25">
      <c r="A14" s="20" t="s">
        <v>31</v>
      </c>
      <c r="B14" s="20" t="s">
        <v>30</v>
      </c>
      <c r="C14" s="21">
        <v>1.33</v>
      </c>
      <c r="D14" s="20">
        <v>1.3</v>
      </c>
      <c r="E14" s="22">
        <f t="shared" si="0"/>
        <v>1.7290000000000001</v>
      </c>
      <c r="F14" s="23"/>
      <c r="G14" s="46" t="s">
        <v>32</v>
      </c>
      <c r="H14" s="3"/>
      <c r="I14" s="3"/>
      <c r="J14" s="3"/>
      <c r="K14" s="10"/>
      <c r="L14" s="47"/>
    </row>
    <row r="15" spans="1:12" x14ac:dyDescent="0.25">
      <c r="A15" s="20" t="s">
        <v>33</v>
      </c>
      <c r="B15" s="20" t="s">
        <v>30</v>
      </c>
      <c r="C15" s="21">
        <v>2.75</v>
      </c>
      <c r="D15" s="20">
        <v>6.3</v>
      </c>
      <c r="E15" s="22">
        <f t="shared" si="0"/>
        <v>17.324999999999999</v>
      </c>
      <c r="F15" s="23"/>
      <c r="G15" s="3"/>
      <c r="H15" s="3"/>
      <c r="I15" s="10"/>
      <c r="J15" s="10"/>
      <c r="K15" s="48"/>
      <c r="L15" s="3"/>
    </row>
    <row r="16" spans="1:12" ht="15.75" x14ac:dyDescent="0.25">
      <c r="A16" s="20" t="s">
        <v>34</v>
      </c>
      <c r="B16" s="20" t="s">
        <v>30</v>
      </c>
      <c r="C16" s="21">
        <v>7.02</v>
      </c>
      <c r="D16" s="20">
        <v>4.2</v>
      </c>
      <c r="E16" s="22">
        <f t="shared" si="0"/>
        <v>29.483999999999998</v>
      </c>
      <c r="F16" s="23"/>
      <c r="H16" s="161" t="s">
        <v>81</v>
      </c>
      <c r="L16" s="3"/>
    </row>
    <row r="17" spans="1:12" x14ac:dyDescent="0.25">
      <c r="A17" s="20" t="s">
        <v>35</v>
      </c>
      <c r="B17" s="20" t="s">
        <v>30</v>
      </c>
      <c r="C17" s="21">
        <v>7.41</v>
      </c>
      <c r="D17" s="20">
        <v>2.75</v>
      </c>
      <c r="E17" s="22">
        <f t="shared" si="0"/>
        <v>20.377500000000001</v>
      </c>
      <c r="F17" s="23"/>
      <c r="G17" s="162"/>
      <c r="H17" s="162"/>
      <c r="I17" s="163"/>
      <c r="J17" s="164" t="s">
        <v>83</v>
      </c>
      <c r="K17" s="18"/>
      <c r="L17" s="3"/>
    </row>
    <row r="18" spans="1:12" x14ac:dyDescent="0.25">
      <c r="A18" s="20" t="s">
        <v>36</v>
      </c>
      <c r="B18" s="20" t="s">
        <v>30</v>
      </c>
      <c r="C18" s="21">
        <v>2.8</v>
      </c>
      <c r="D18" s="20">
        <v>24</v>
      </c>
      <c r="E18" s="22">
        <f>(C18*D18)</f>
        <v>67.199999999999989</v>
      </c>
      <c r="F18" s="4"/>
      <c r="I18" s="165" t="s">
        <v>75</v>
      </c>
      <c r="J18" s="166" t="s">
        <v>76</v>
      </c>
      <c r="K18" s="165" t="s">
        <v>77</v>
      </c>
      <c r="L18" s="3"/>
    </row>
    <row r="19" spans="1:12" x14ac:dyDescent="0.25">
      <c r="A19" s="20" t="s">
        <v>37</v>
      </c>
      <c r="B19" s="20" t="s">
        <v>12</v>
      </c>
      <c r="C19" s="21">
        <v>9.1</v>
      </c>
      <c r="D19" s="20">
        <v>1.25</v>
      </c>
      <c r="E19" s="22">
        <f>(C19*D19)</f>
        <v>11.375</v>
      </c>
      <c r="F19" s="4"/>
      <c r="G19" s="167" t="s">
        <v>82</v>
      </c>
      <c r="H19" s="168"/>
      <c r="I19" s="169">
        <v>0.16</v>
      </c>
      <c r="J19" s="170">
        <v>0.15</v>
      </c>
      <c r="K19" s="169">
        <v>0.14000000000000001</v>
      </c>
      <c r="L19" s="3"/>
    </row>
    <row r="20" spans="1:12" ht="15.75" x14ac:dyDescent="0.25">
      <c r="A20" s="49" t="s">
        <v>59</v>
      </c>
      <c r="B20" s="50">
        <f>SUM(E6:E19)</f>
        <v>845.14550000000008</v>
      </c>
      <c r="C20" s="51">
        <v>2.5000000000000001E-2</v>
      </c>
      <c r="D20" s="52">
        <v>6</v>
      </c>
      <c r="E20" s="53">
        <f>B20*(C20/12)*D20</f>
        <v>10.564318750000002</v>
      </c>
      <c r="F20" s="4"/>
      <c r="G20" s="171" t="s">
        <v>78</v>
      </c>
      <c r="H20" s="175">
        <v>22000</v>
      </c>
      <c r="I20" s="159">
        <f>I8/$H$8</f>
        <v>7.7669099147727266E-2</v>
      </c>
      <c r="J20" s="159">
        <f>J8/$H$8</f>
        <v>7.0169099147727274E-2</v>
      </c>
      <c r="K20" s="159">
        <f>K8/$H$8</f>
        <v>6.2669099147727267E-2</v>
      </c>
      <c r="L20" s="3"/>
    </row>
    <row r="21" spans="1:12" x14ac:dyDescent="0.25">
      <c r="A21" s="54" t="s">
        <v>38</v>
      </c>
      <c r="B21" s="55"/>
      <c r="C21" s="56"/>
      <c r="D21" s="57"/>
      <c r="E21" s="58">
        <f>SUM(E6:E20)</f>
        <v>855.70981875000007</v>
      </c>
      <c r="F21" s="15"/>
      <c r="G21" s="171" t="s">
        <v>14</v>
      </c>
      <c r="H21" s="175">
        <v>18000</v>
      </c>
      <c r="I21" s="159">
        <f>I9/$H$9</f>
        <v>6.4706676736111107E-2</v>
      </c>
      <c r="J21" s="159">
        <f t="shared" ref="J21:K21" si="2">J9/$H$9</f>
        <v>5.7206676736111108E-2</v>
      </c>
      <c r="K21" s="159">
        <f t="shared" si="2"/>
        <v>4.9706676736111136E-2</v>
      </c>
      <c r="L21" s="3"/>
    </row>
    <row r="22" spans="1:12" x14ac:dyDescent="0.25">
      <c r="A22" s="59"/>
      <c r="B22" s="60"/>
      <c r="C22" s="60"/>
      <c r="D22" s="60"/>
      <c r="E22" s="3"/>
      <c r="F22" s="23"/>
      <c r="G22" s="171" t="s">
        <v>79</v>
      </c>
      <c r="H22" s="172">
        <v>6000</v>
      </c>
      <c r="I22" s="159">
        <f>I10/$H$10</f>
        <v>-7.787996979166667E-2</v>
      </c>
      <c r="J22" s="159">
        <f t="shared" ref="J22:K22" si="3">J10/$H$10</f>
        <v>-8.5379969791666663E-2</v>
      </c>
      <c r="K22" s="159">
        <f t="shared" si="3"/>
        <v>-9.2879969791666669E-2</v>
      </c>
      <c r="L22" s="3"/>
    </row>
    <row r="23" spans="1:12" x14ac:dyDescent="0.25">
      <c r="A23" s="7" t="s">
        <v>39</v>
      </c>
      <c r="B23" s="16"/>
      <c r="C23" s="16"/>
      <c r="D23" s="16"/>
      <c r="E23" s="16"/>
      <c r="F23" s="23"/>
      <c r="L23" s="3"/>
    </row>
    <row r="24" spans="1:12" x14ac:dyDescent="0.25">
      <c r="A24" s="13" t="s">
        <v>5</v>
      </c>
      <c r="B24" s="13" t="s">
        <v>6</v>
      </c>
      <c r="C24" s="13" t="s">
        <v>7</v>
      </c>
      <c r="D24" s="13" t="s">
        <v>8</v>
      </c>
      <c r="E24" s="14" t="s">
        <v>9</v>
      </c>
      <c r="F24" s="23"/>
      <c r="G24" s="173" t="s">
        <v>80</v>
      </c>
      <c r="H24" s="168"/>
      <c r="I24" s="168"/>
      <c r="L24" s="3"/>
    </row>
    <row r="25" spans="1:12" x14ac:dyDescent="0.25">
      <c r="A25" s="20" t="s">
        <v>60</v>
      </c>
      <c r="B25" s="20" t="s">
        <v>40</v>
      </c>
      <c r="C25" s="21">
        <v>9.240000000000002</v>
      </c>
      <c r="D25" s="20">
        <v>1</v>
      </c>
      <c r="E25" s="22">
        <f>C25*D25</f>
        <v>9.240000000000002</v>
      </c>
      <c r="F25" s="23"/>
      <c r="G25" s="167" t="s">
        <v>82</v>
      </c>
      <c r="H25" s="168"/>
      <c r="I25" s="174"/>
      <c r="K25" s="65"/>
      <c r="L25" s="3"/>
    </row>
    <row r="26" spans="1:12" x14ac:dyDescent="0.25">
      <c r="A26" s="20" t="s">
        <v>61</v>
      </c>
      <c r="B26" s="20" t="s">
        <v>40</v>
      </c>
      <c r="C26" s="21">
        <v>10.220000000000001</v>
      </c>
      <c r="D26" s="20">
        <v>1</v>
      </c>
      <c r="E26" s="22">
        <f>C26*D26</f>
        <v>10.220000000000001</v>
      </c>
      <c r="F26" s="23"/>
      <c r="G26" s="171" t="s">
        <v>78</v>
      </c>
      <c r="H26" s="175">
        <v>22000</v>
      </c>
      <c r="I26" s="159">
        <f>$E$49/H26</f>
        <v>7.3876355397727272E-2</v>
      </c>
      <c r="K26" s="65"/>
      <c r="L26" s="3"/>
    </row>
    <row r="27" spans="1:12" x14ac:dyDescent="0.25">
      <c r="A27" s="20" t="s">
        <v>62</v>
      </c>
      <c r="B27" s="20" t="s">
        <v>40</v>
      </c>
      <c r="C27" s="21">
        <v>15.180000000000001</v>
      </c>
      <c r="D27" s="20">
        <v>6</v>
      </c>
      <c r="E27" s="22">
        <f t="shared" ref="E27:E34" si="4">C27*D27</f>
        <v>91.080000000000013</v>
      </c>
      <c r="F27" s="23"/>
      <c r="G27" s="171" t="s">
        <v>14</v>
      </c>
      <c r="H27" s="175">
        <v>18000</v>
      </c>
      <c r="I27" s="159">
        <f>$E$49/H27</f>
        <v>9.0293323263888892E-2</v>
      </c>
      <c r="J27" s="162"/>
      <c r="K27" s="65"/>
      <c r="L27" s="3"/>
    </row>
    <row r="28" spans="1:12" x14ac:dyDescent="0.25">
      <c r="A28" s="20" t="s">
        <v>41</v>
      </c>
      <c r="B28" s="20" t="s">
        <v>42</v>
      </c>
      <c r="C28" s="21">
        <v>27</v>
      </c>
      <c r="D28" s="20">
        <v>1</v>
      </c>
      <c r="E28" s="22">
        <f t="shared" si="4"/>
        <v>27</v>
      </c>
      <c r="F28" s="23"/>
      <c r="G28" s="171" t="s">
        <v>79</v>
      </c>
      <c r="H28" s="172">
        <v>6000</v>
      </c>
      <c r="I28" s="159">
        <f>$E$49/H28</f>
        <v>0.27087996979166667</v>
      </c>
      <c r="J28" s="162"/>
      <c r="K28" s="65"/>
      <c r="L28" s="3"/>
    </row>
    <row r="29" spans="1:12" x14ac:dyDescent="0.25">
      <c r="A29" s="20" t="s">
        <v>43</v>
      </c>
      <c r="B29" s="20" t="s">
        <v>42</v>
      </c>
      <c r="C29" s="21">
        <v>19.910000000000004</v>
      </c>
      <c r="D29" s="20">
        <v>2</v>
      </c>
      <c r="E29" s="22">
        <f t="shared" si="4"/>
        <v>39.820000000000007</v>
      </c>
      <c r="F29" s="23"/>
      <c r="G29" s="3"/>
      <c r="H29" s="3"/>
      <c r="I29" s="3"/>
      <c r="J29" s="3"/>
      <c r="K29" s="3"/>
      <c r="L29" s="3"/>
    </row>
    <row r="30" spans="1:12" x14ac:dyDescent="0.25">
      <c r="A30" s="20" t="s">
        <v>44</v>
      </c>
      <c r="B30" s="20" t="s">
        <v>42</v>
      </c>
      <c r="C30" s="21">
        <v>27.500000000000004</v>
      </c>
      <c r="D30" s="20">
        <v>1</v>
      </c>
      <c r="E30" s="22">
        <f t="shared" si="4"/>
        <v>27.500000000000004</v>
      </c>
      <c r="F30" s="23"/>
      <c r="G30" s="10"/>
      <c r="H30" s="10"/>
      <c r="I30" s="3"/>
      <c r="J30" s="3"/>
      <c r="K30" s="3"/>
      <c r="L30" s="3"/>
    </row>
    <row r="31" spans="1:12" x14ac:dyDescent="0.25">
      <c r="A31" s="20" t="s">
        <v>45</v>
      </c>
      <c r="B31" s="20" t="s">
        <v>42</v>
      </c>
      <c r="C31" s="21">
        <v>20.79</v>
      </c>
      <c r="D31" s="20">
        <v>1</v>
      </c>
      <c r="E31" s="22">
        <f t="shared" si="4"/>
        <v>20.79</v>
      </c>
      <c r="F31" s="23"/>
      <c r="G31" s="10"/>
      <c r="H31" s="10"/>
      <c r="I31" s="10"/>
      <c r="J31" s="10"/>
      <c r="K31" s="3"/>
      <c r="L31" s="3"/>
    </row>
    <row r="32" spans="1:12" x14ac:dyDescent="0.25">
      <c r="A32" s="20" t="s">
        <v>46</v>
      </c>
      <c r="B32" s="20" t="s">
        <v>42</v>
      </c>
      <c r="C32" s="21">
        <v>10.780000000000001</v>
      </c>
      <c r="D32" s="20">
        <v>2</v>
      </c>
      <c r="E32" s="22">
        <f t="shared" si="4"/>
        <v>21.560000000000002</v>
      </c>
      <c r="F32" s="23"/>
      <c r="G32" s="10"/>
      <c r="H32" s="10"/>
      <c r="I32" s="10"/>
      <c r="J32" s="10"/>
      <c r="K32" s="3"/>
      <c r="L32" s="3"/>
    </row>
    <row r="33" spans="1:12" ht="15.75" x14ac:dyDescent="0.25">
      <c r="A33" s="20" t="s">
        <v>63</v>
      </c>
      <c r="B33" s="20" t="s">
        <v>47</v>
      </c>
      <c r="C33" s="21">
        <v>97.84</v>
      </c>
      <c r="D33" s="20">
        <v>0.5</v>
      </c>
      <c r="E33" s="22">
        <f t="shared" si="4"/>
        <v>48.92</v>
      </c>
      <c r="F33" s="23"/>
      <c r="G33" s="3"/>
      <c r="H33" s="3"/>
      <c r="I33" s="3"/>
      <c r="J33" s="3"/>
      <c r="K33" s="3"/>
      <c r="L33" s="3"/>
    </row>
    <row r="34" spans="1:12" ht="15.75" x14ac:dyDescent="0.25">
      <c r="A34" s="20" t="s">
        <v>64</v>
      </c>
      <c r="B34" s="20" t="s">
        <v>48</v>
      </c>
      <c r="C34" s="21">
        <v>5.24</v>
      </c>
      <c r="D34" s="20">
        <v>6</v>
      </c>
      <c r="E34" s="22">
        <f t="shared" si="4"/>
        <v>31.44</v>
      </c>
      <c r="F34" s="4"/>
      <c r="G34" s="61"/>
      <c r="H34" s="61"/>
      <c r="I34" s="61"/>
      <c r="J34" s="61"/>
      <c r="K34" s="61"/>
      <c r="L34" s="61"/>
    </row>
    <row r="35" spans="1:12" ht="15.75" x14ac:dyDescent="0.25">
      <c r="A35" s="20" t="s">
        <v>65</v>
      </c>
      <c r="B35" s="20" t="s">
        <v>42</v>
      </c>
      <c r="C35" s="21"/>
      <c r="D35" s="20"/>
      <c r="E35" s="22"/>
      <c r="F35" s="4"/>
      <c r="G35" s="61"/>
      <c r="H35" s="61"/>
      <c r="I35" s="61"/>
      <c r="J35" s="61"/>
      <c r="K35" s="61"/>
      <c r="L35" s="61"/>
    </row>
    <row r="36" spans="1:12" x14ac:dyDescent="0.25">
      <c r="A36" s="20" t="s">
        <v>71</v>
      </c>
      <c r="B36" s="20" t="s">
        <v>42</v>
      </c>
      <c r="C36" s="21">
        <v>100</v>
      </c>
      <c r="D36" s="20">
        <v>1</v>
      </c>
      <c r="E36" s="22">
        <f>C36*D36</f>
        <v>100</v>
      </c>
      <c r="F36" s="4"/>
      <c r="G36" s="61"/>
      <c r="H36" s="61"/>
      <c r="I36" s="61"/>
      <c r="J36" s="61"/>
      <c r="K36" s="61"/>
      <c r="L36" s="61"/>
    </row>
    <row r="37" spans="1:12" x14ac:dyDescent="0.25">
      <c r="A37" s="54" t="s">
        <v>49</v>
      </c>
      <c r="B37" s="62"/>
      <c r="C37" s="62"/>
      <c r="D37" s="62"/>
      <c r="E37" s="63">
        <f>SUM(E25:E36)</f>
        <v>427.57</v>
      </c>
      <c r="F37" s="4"/>
      <c r="G37" s="61"/>
      <c r="H37" s="61"/>
      <c r="I37" s="61"/>
      <c r="J37" s="61"/>
      <c r="K37" s="61"/>
      <c r="L37" s="61"/>
    </row>
    <row r="38" spans="1:12" x14ac:dyDescent="0.25">
      <c r="A38" s="64"/>
      <c r="B38" s="10"/>
      <c r="C38" s="10"/>
      <c r="D38" s="10"/>
      <c r="E38" s="65"/>
      <c r="F38" s="4"/>
      <c r="G38" s="61"/>
      <c r="H38" s="61"/>
      <c r="I38" s="61"/>
      <c r="J38" s="61"/>
      <c r="K38" s="61"/>
      <c r="L38" s="61"/>
    </row>
    <row r="39" spans="1:12" x14ac:dyDescent="0.25">
      <c r="A39" s="7" t="s">
        <v>50</v>
      </c>
      <c r="B39" s="16"/>
      <c r="C39" s="16"/>
      <c r="D39" s="16"/>
      <c r="E39" s="16"/>
      <c r="F39" s="23"/>
      <c r="G39" s="61"/>
      <c r="H39" s="61"/>
      <c r="I39" s="61"/>
      <c r="J39" s="61"/>
      <c r="K39" s="61"/>
      <c r="L39" s="61"/>
    </row>
    <row r="40" spans="1:12" x14ac:dyDescent="0.25">
      <c r="A40" s="13" t="s">
        <v>5</v>
      </c>
      <c r="B40" s="13" t="s">
        <v>6</v>
      </c>
      <c r="C40" s="13" t="s">
        <v>7</v>
      </c>
      <c r="D40" s="13" t="s">
        <v>8</v>
      </c>
      <c r="E40" s="14" t="s">
        <v>9</v>
      </c>
      <c r="F40" s="23"/>
      <c r="G40" s="3"/>
      <c r="H40" s="3"/>
      <c r="I40" s="61"/>
      <c r="J40" s="61"/>
      <c r="K40" s="61"/>
      <c r="L40" s="61"/>
    </row>
    <row r="41" spans="1:12" ht="15.75" x14ac:dyDescent="0.25">
      <c r="A41" s="20" t="s">
        <v>66</v>
      </c>
      <c r="B41" s="20" t="s">
        <v>19</v>
      </c>
      <c r="C41" s="21">
        <v>38</v>
      </c>
      <c r="D41" s="66">
        <f>H8/2000</f>
        <v>11</v>
      </c>
      <c r="E41" s="22">
        <f>C41*D41</f>
        <v>418</v>
      </c>
      <c r="F41" s="23"/>
      <c r="G41" s="176"/>
      <c r="H41" s="3"/>
      <c r="I41" s="61"/>
      <c r="J41" s="61"/>
      <c r="K41" s="61"/>
      <c r="L41" s="61"/>
    </row>
    <row r="42" spans="1:12" x14ac:dyDescent="0.25">
      <c r="A42" s="20" t="s">
        <v>51</v>
      </c>
      <c r="B42" s="20" t="s">
        <v>19</v>
      </c>
      <c r="C42" s="21">
        <v>38</v>
      </c>
      <c r="D42" s="66">
        <f>H9/2000</f>
        <v>9</v>
      </c>
      <c r="E42" s="22">
        <f>C42*D42</f>
        <v>342</v>
      </c>
      <c r="F42" s="23"/>
      <c r="G42" s="176"/>
      <c r="H42" s="3"/>
      <c r="I42" s="61"/>
      <c r="J42" s="61"/>
      <c r="K42" s="61"/>
      <c r="L42" s="61"/>
    </row>
    <row r="43" spans="1:12" x14ac:dyDescent="0.25">
      <c r="A43" s="20" t="s">
        <v>52</v>
      </c>
      <c r="B43" s="20" t="s">
        <v>19</v>
      </c>
      <c r="C43" s="21">
        <v>38</v>
      </c>
      <c r="D43" s="66">
        <f>H10/2000</f>
        <v>3</v>
      </c>
      <c r="E43" s="22">
        <f>C43*D43</f>
        <v>114</v>
      </c>
      <c r="F43" s="23"/>
      <c r="G43" s="176"/>
      <c r="H43" s="3"/>
      <c r="I43" s="61"/>
      <c r="J43" s="61"/>
      <c r="K43" s="61"/>
      <c r="L43" s="61"/>
    </row>
    <row r="44" spans="1:12" x14ac:dyDescent="0.25">
      <c r="A44" s="20" t="s">
        <v>53</v>
      </c>
      <c r="B44" s="20"/>
      <c r="C44" s="21"/>
      <c r="D44" s="66"/>
      <c r="E44" s="22"/>
      <c r="F44" s="23"/>
      <c r="G44" s="3"/>
      <c r="H44" s="3"/>
      <c r="I44" s="61"/>
      <c r="J44" s="61"/>
      <c r="K44" s="61"/>
      <c r="L44" s="61"/>
    </row>
    <row r="45" spans="1:12" x14ac:dyDescent="0.25">
      <c r="A45" s="20" t="s">
        <v>54</v>
      </c>
      <c r="B45" s="20" t="s">
        <v>55</v>
      </c>
      <c r="C45" s="21">
        <v>-27.5</v>
      </c>
      <c r="D45" s="66">
        <f>H8/2000</f>
        <v>11</v>
      </c>
      <c r="E45" s="22">
        <f>C45*D45</f>
        <v>-302.5</v>
      </c>
      <c r="F45" s="23"/>
      <c r="G45" s="176"/>
      <c r="H45" s="3"/>
      <c r="I45" s="61"/>
      <c r="J45" s="61"/>
      <c r="K45" s="61"/>
      <c r="L45" s="61"/>
    </row>
    <row r="46" spans="1:12" x14ac:dyDescent="0.25">
      <c r="A46" s="20" t="s">
        <v>56</v>
      </c>
      <c r="B46" s="20" t="s">
        <v>19</v>
      </c>
      <c r="C46" s="21">
        <v>-27.5</v>
      </c>
      <c r="D46" s="66">
        <f>H9/2000</f>
        <v>9</v>
      </c>
      <c r="E46" s="22">
        <f>C46*D46</f>
        <v>-247.5</v>
      </c>
      <c r="F46" s="67"/>
      <c r="G46" s="176"/>
      <c r="H46" s="3"/>
      <c r="I46" s="61"/>
      <c r="J46" s="61"/>
      <c r="K46" s="61"/>
      <c r="L46" s="61"/>
    </row>
    <row r="47" spans="1:12" x14ac:dyDescent="0.25">
      <c r="A47" s="20" t="s">
        <v>57</v>
      </c>
      <c r="B47" s="20" t="s">
        <v>19</v>
      </c>
      <c r="C47" s="21">
        <v>-27.5</v>
      </c>
      <c r="D47" s="66">
        <f>H10/2000</f>
        <v>3</v>
      </c>
      <c r="E47" s="22">
        <f t="shared" ref="E47" si="5">C47*D47</f>
        <v>-82.5</v>
      </c>
      <c r="F47" s="4"/>
      <c r="G47" s="176"/>
      <c r="H47" s="3"/>
      <c r="I47" s="3"/>
      <c r="J47" s="3"/>
      <c r="K47" s="3"/>
      <c r="L47" s="61"/>
    </row>
    <row r="48" spans="1:12" x14ac:dyDescent="0.25">
      <c r="A48" s="3"/>
      <c r="B48" s="3"/>
      <c r="C48" s="3"/>
      <c r="D48" s="3"/>
      <c r="E48" s="36"/>
      <c r="F48" s="4"/>
      <c r="G48" s="3"/>
      <c r="H48" s="3"/>
      <c r="I48" s="3"/>
      <c r="J48" s="3"/>
      <c r="K48" s="3"/>
      <c r="L48" s="61"/>
    </row>
    <row r="49" spans="1:12" x14ac:dyDescent="0.25">
      <c r="A49" s="68" t="s">
        <v>72</v>
      </c>
      <c r="B49" s="69"/>
      <c r="C49" s="70"/>
      <c r="D49" s="70"/>
      <c r="E49" s="71">
        <f>E21+E37+E42</f>
        <v>1625.27981875</v>
      </c>
      <c r="F49" s="72"/>
      <c r="G49" s="10"/>
      <c r="H49" s="10"/>
      <c r="I49" s="3"/>
      <c r="J49" s="3"/>
      <c r="K49" s="3"/>
      <c r="L49" s="61"/>
    </row>
    <row r="50" spans="1:12" x14ac:dyDescent="0.25">
      <c r="A50" s="68" t="s">
        <v>73</v>
      </c>
      <c r="B50" s="69"/>
      <c r="C50" s="70"/>
      <c r="D50" s="70"/>
      <c r="E50" s="71">
        <f>(($H9*$H$11)*J$7)+(($H9*$G$12)*$K$12)</f>
        <v>2655</v>
      </c>
      <c r="F50" s="4"/>
      <c r="G50" s="3"/>
      <c r="H50" s="3"/>
      <c r="I50" s="3"/>
      <c r="J50" s="3"/>
      <c r="K50" s="3"/>
      <c r="L50" s="61"/>
    </row>
    <row r="51" spans="1:12" x14ac:dyDescent="0.25">
      <c r="A51" s="68" t="s">
        <v>74</v>
      </c>
      <c r="B51" s="73"/>
      <c r="C51" s="74"/>
      <c r="D51" s="74"/>
      <c r="E51" s="75">
        <f>SUM(E50-E49)</f>
        <v>1029.72018125</v>
      </c>
      <c r="F51" s="67"/>
      <c r="G51" s="3"/>
      <c r="H51" s="3"/>
      <c r="I51" s="3"/>
      <c r="J51" s="3"/>
      <c r="K51" s="10"/>
      <c r="L51" s="76"/>
    </row>
    <row r="52" spans="1:12" x14ac:dyDescent="0.25">
      <c r="A52" s="3"/>
      <c r="B52" s="3"/>
      <c r="C52" s="3"/>
      <c r="D52" s="3"/>
      <c r="E52" s="3"/>
      <c r="F52" s="4"/>
      <c r="G52" s="3"/>
      <c r="H52" s="3"/>
      <c r="I52" s="10"/>
      <c r="J52" s="3"/>
      <c r="K52" s="10"/>
      <c r="L52" s="10"/>
    </row>
    <row r="53" spans="1:12" ht="15.75" x14ac:dyDescent="0.25">
      <c r="A53" s="77"/>
      <c r="B53" s="3"/>
      <c r="C53" s="3"/>
      <c r="D53" s="3"/>
      <c r="E53" s="3"/>
      <c r="F53" s="4"/>
      <c r="G53" s="3"/>
      <c r="H53" s="3"/>
      <c r="I53" s="3"/>
      <c r="J53" s="3"/>
      <c r="K53" s="10"/>
      <c r="L53" s="76"/>
    </row>
    <row r="54" spans="1:12" ht="15.75" x14ac:dyDescent="0.25">
      <c r="A54" s="10" t="s">
        <v>67</v>
      </c>
      <c r="B54" s="10"/>
      <c r="C54" s="10"/>
      <c r="D54" s="10"/>
      <c r="E54" s="10"/>
      <c r="F54" s="4"/>
      <c r="G54" s="3"/>
      <c r="H54" s="3"/>
      <c r="I54" s="3"/>
      <c r="J54" s="3"/>
      <c r="K54" s="3"/>
      <c r="L54" s="61"/>
    </row>
    <row r="55" spans="1:12" x14ac:dyDescent="0.25">
      <c r="A55" s="10"/>
      <c r="B55" s="10"/>
      <c r="C55" s="10"/>
      <c r="D55" s="10"/>
      <c r="E55" s="10"/>
      <c r="F55" s="4"/>
      <c r="G55" s="3"/>
      <c r="H55" s="3"/>
      <c r="I55" s="3"/>
      <c r="J55" s="3"/>
      <c r="K55" s="3"/>
      <c r="L55" s="3"/>
    </row>
    <row r="56" spans="1:12" ht="15.75" x14ac:dyDescent="0.25">
      <c r="A56" s="3" t="s">
        <v>68</v>
      </c>
      <c r="B56" s="78"/>
      <c r="C56" s="78"/>
      <c r="D56" s="78"/>
      <c r="E56" s="79"/>
      <c r="F56" s="72"/>
      <c r="G56" s="10"/>
      <c r="H56" s="3"/>
      <c r="I56" s="3"/>
      <c r="J56" s="3"/>
      <c r="K56" s="3"/>
      <c r="L56" s="3"/>
    </row>
    <row r="57" spans="1:12" x14ac:dyDescent="0.25">
      <c r="A57" s="3" t="s">
        <v>58</v>
      </c>
      <c r="B57" s="3"/>
      <c r="C57" s="3"/>
      <c r="D57" s="3"/>
      <c r="E57" s="3"/>
      <c r="F57" s="72"/>
      <c r="G57" s="10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4"/>
      <c r="G58" s="3"/>
      <c r="H58" s="3"/>
      <c r="I58" s="3"/>
      <c r="J58" s="3"/>
      <c r="K58" s="3"/>
      <c r="L58" s="3"/>
    </row>
    <row r="59" spans="1:12" ht="15.75" x14ac:dyDescent="0.25">
      <c r="A59" s="77" t="s">
        <v>69</v>
      </c>
      <c r="B59" s="3"/>
      <c r="C59" s="3"/>
      <c r="D59" s="3"/>
      <c r="E59" s="3"/>
      <c r="F59" s="4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4"/>
      <c r="G60" s="3"/>
      <c r="H60" s="3"/>
      <c r="I60" s="3"/>
      <c r="J60" s="3"/>
      <c r="K60" s="3"/>
      <c r="L60" s="3"/>
    </row>
    <row r="61" spans="1:12" ht="15.75" x14ac:dyDescent="0.25">
      <c r="A61" s="3" t="s">
        <v>84</v>
      </c>
      <c r="B61" s="3"/>
      <c r="C61" s="3"/>
      <c r="D61" s="3"/>
      <c r="E61" s="3"/>
      <c r="F61" s="4"/>
      <c r="G61" s="3"/>
      <c r="H61" s="3"/>
      <c r="I61" s="3"/>
      <c r="J61" s="3"/>
      <c r="K61" s="3"/>
      <c r="L61" s="3"/>
    </row>
  </sheetData>
  <protectedRanges>
    <protectedRange sqref="C25:D36" name="Range8"/>
    <protectedRange sqref="K12" name="Range7"/>
    <protectedRange sqref="H8:H11" name="Range6"/>
    <protectedRange sqref="I7:K7" name="Range5"/>
    <protectedRange sqref="C20:D21" name="Range4"/>
    <protectedRange sqref="E18:E19" name="Range3"/>
    <protectedRange sqref="C6:D10" name="Range2"/>
    <protectedRange sqref="A11:D19" name="Range1"/>
  </protectedRanges>
  <pageMargins left="0.7" right="0.7" top="0.75" bottom="0.75" header="0.3" footer="0.3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7646-8AD3-43E6-AE3F-9B06252DB2F6}">
  <dimension ref="A1:L74"/>
  <sheetViews>
    <sheetView tabSelected="1" topLeftCell="A40" workbookViewId="0">
      <selection activeCell="C13" sqref="C13"/>
    </sheetView>
  </sheetViews>
  <sheetFormatPr defaultRowHeight="15" x14ac:dyDescent="0.25"/>
  <cols>
    <col min="1" max="1" width="29" customWidth="1"/>
    <col min="2" max="2" width="13.5703125" customWidth="1"/>
    <col min="8" max="8" width="13.7109375" customWidth="1"/>
  </cols>
  <sheetData>
    <row r="1" spans="1:12" ht="15.75" x14ac:dyDescent="0.25">
      <c r="A1" s="80" t="s">
        <v>0</v>
      </c>
      <c r="B1" s="81"/>
      <c r="C1" s="81"/>
      <c r="D1" s="81"/>
      <c r="E1" s="82"/>
      <c r="F1" s="83"/>
      <c r="G1" s="82"/>
      <c r="H1" s="82"/>
      <c r="I1" s="82"/>
      <c r="J1" s="82"/>
      <c r="K1" s="82"/>
      <c r="L1" s="82"/>
    </row>
    <row r="2" spans="1:12" ht="15.75" x14ac:dyDescent="0.25">
      <c r="A2" s="84" t="s">
        <v>1</v>
      </c>
      <c r="B2" s="81"/>
      <c r="C2" s="81"/>
      <c r="D2" s="81"/>
      <c r="E2" s="82"/>
      <c r="F2" s="83"/>
      <c r="G2" s="82"/>
      <c r="H2" s="82"/>
      <c r="I2" s="82"/>
      <c r="J2" s="82"/>
      <c r="K2" s="82"/>
      <c r="L2" s="82"/>
    </row>
    <row r="3" spans="1:12" ht="15.75" x14ac:dyDescent="0.25">
      <c r="A3" s="80" t="s">
        <v>70</v>
      </c>
      <c r="B3" s="85"/>
      <c r="C3" s="82"/>
      <c r="D3" s="81"/>
      <c r="E3" s="82"/>
      <c r="F3" s="83"/>
      <c r="G3" s="82"/>
      <c r="H3" s="82"/>
      <c r="I3" s="82"/>
      <c r="J3" s="82"/>
      <c r="K3" s="82"/>
      <c r="L3" s="82"/>
    </row>
    <row r="4" spans="1:12" ht="15.75" x14ac:dyDescent="0.25">
      <c r="A4" s="86" t="s">
        <v>3</v>
      </c>
      <c r="B4" s="87"/>
      <c r="C4" s="87"/>
      <c r="D4" s="87"/>
      <c r="E4" s="88"/>
      <c r="F4" s="83"/>
      <c r="G4" s="89"/>
      <c r="H4" s="90" t="s">
        <v>4</v>
      </c>
      <c r="I4" s="91"/>
      <c r="J4" s="91"/>
      <c r="K4" s="91"/>
      <c r="L4" s="82"/>
    </row>
    <row r="5" spans="1:12" x14ac:dyDescent="0.25">
      <c r="A5" s="92" t="s">
        <v>5</v>
      </c>
      <c r="B5" s="92" t="s">
        <v>6</v>
      </c>
      <c r="C5" s="92" t="s">
        <v>7</v>
      </c>
      <c r="D5" s="92" t="s">
        <v>8</v>
      </c>
      <c r="E5" s="93" t="s">
        <v>9</v>
      </c>
      <c r="F5" s="94"/>
      <c r="G5" s="89"/>
      <c r="H5" s="89"/>
      <c r="I5" s="95"/>
      <c r="J5" s="96" t="s">
        <v>10</v>
      </c>
      <c r="K5" s="97"/>
      <c r="L5" s="98"/>
    </row>
    <row r="6" spans="1:12" x14ac:dyDescent="0.25">
      <c r="A6" s="99" t="s">
        <v>11</v>
      </c>
      <c r="B6" s="99" t="s">
        <v>12</v>
      </c>
      <c r="C6" s="100">
        <v>1.02</v>
      </c>
      <c r="D6" s="101">
        <v>155</v>
      </c>
      <c r="E6" s="102">
        <f t="shared" ref="E6:E26" si="0">(C6*D6)</f>
        <v>158.1</v>
      </c>
      <c r="F6" s="103"/>
      <c r="G6" s="104"/>
      <c r="H6" s="104"/>
      <c r="I6" s="105" t="s">
        <v>13</v>
      </c>
      <c r="J6" s="106" t="s">
        <v>14</v>
      </c>
      <c r="K6" s="105" t="s">
        <v>15</v>
      </c>
      <c r="L6" s="82"/>
    </row>
    <row r="7" spans="1:12" x14ac:dyDescent="0.25">
      <c r="A7" s="99" t="s">
        <v>16</v>
      </c>
      <c r="B7" s="99" t="s">
        <v>12</v>
      </c>
      <c r="C7" s="100">
        <v>0.89</v>
      </c>
      <c r="D7" s="101">
        <v>100</v>
      </c>
      <c r="E7" s="102">
        <f t="shared" si="0"/>
        <v>89</v>
      </c>
      <c r="F7" s="103"/>
      <c r="G7" s="107" t="s">
        <v>82</v>
      </c>
      <c r="H7" s="86"/>
      <c r="I7" s="108">
        <v>0.16</v>
      </c>
      <c r="J7" s="109">
        <v>0.15</v>
      </c>
      <c r="K7" s="108">
        <v>0.14000000000000001</v>
      </c>
      <c r="L7" s="82"/>
    </row>
    <row r="8" spans="1:12" x14ac:dyDescent="0.25">
      <c r="A8" s="99" t="s">
        <v>17</v>
      </c>
      <c r="B8" s="99" t="s">
        <v>12</v>
      </c>
      <c r="C8" s="100">
        <v>0.69</v>
      </c>
      <c r="D8" s="101">
        <v>150</v>
      </c>
      <c r="E8" s="102">
        <f t="shared" si="0"/>
        <v>103.49999999999999</v>
      </c>
      <c r="F8" s="103"/>
      <c r="G8" s="110" t="s">
        <v>13</v>
      </c>
      <c r="H8" s="111">
        <v>22000</v>
      </c>
      <c r="I8" s="112">
        <f>(($H8*$H$11)*I$7)+(($H8*$G$12)*$K$12)-$E$28-$E$50-$E54</f>
        <v>1708.7201812499998</v>
      </c>
      <c r="J8" s="113">
        <f>(($H8*$H$11)*J$7)+(($H8*$G$12)*$K$12)-$E$28-$E$50-$E54</f>
        <v>1543.72018125</v>
      </c>
      <c r="K8" s="114">
        <f>(($H8*$H$11)*K$7)+(($H8*$G$12)*$K$12)-$E$28-$E$50-$E54</f>
        <v>1378.72018125</v>
      </c>
      <c r="L8" s="82"/>
    </row>
    <row r="9" spans="1:12" x14ac:dyDescent="0.25">
      <c r="A9" s="99" t="s">
        <v>18</v>
      </c>
      <c r="B9" s="99" t="s">
        <v>19</v>
      </c>
      <c r="C9" s="100">
        <v>36</v>
      </c>
      <c r="D9" s="101">
        <v>1</v>
      </c>
      <c r="E9" s="102">
        <f>(C9*D9)/3</f>
        <v>12</v>
      </c>
      <c r="F9" s="103"/>
      <c r="G9" s="110" t="s">
        <v>14</v>
      </c>
      <c r="H9" s="111">
        <v>18000</v>
      </c>
      <c r="I9" s="115">
        <f>(($H9*$H$11)*I$7)+(($H9*$G$12)*$K$12)-$E$28-$E$50-$E55</f>
        <v>1164.72018125</v>
      </c>
      <c r="J9" s="116">
        <f t="shared" ref="I9:K10" si="1">(($H9*$H$11)*J$7)+(($H9*$G$12)*$K$12)-$E$28-$E$50-$E55</f>
        <v>1029.72018125</v>
      </c>
      <c r="K9" s="117">
        <f t="shared" si="1"/>
        <v>894.72018125000045</v>
      </c>
      <c r="L9" s="82"/>
    </row>
    <row r="10" spans="1:12" x14ac:dyDescent="0.25">
      <c r="A10" s="99" t="s">
        <v>20</v>
      </c>
      <c r="B10" s="99" t="s">
        <v>21</v>
      </c>
      <c r="C10" s="100">
        <v>0.42</v>
      </c>
      <c r="D10" s="101">
        <v>500</v>
      </c>
      <c r="E10" s="102">
        <f>(C10*D10)</f>
        <v>210</v>
      </c>
      <c r="F10" s="103"/>
      <c r="G10" s="110" t="s">
        <v>15</v>
      </c>
      <c r="H10" s="118">
        <v>6000</v>
      </c>
      <c r="I10" s="119">
        <f t="shared" si="1"/>
        <v>-467.27981875000006</v>
      </c>
      <c r="J10" s="120">
        <f t="shared" si="1"/>
        <v>-512.27981875</v>
      </c>
      <c r="K10" s="121">
        <f t="shared" si="1"/>
        <v>-557.27981875</v>
      </c>
      <c r="L10" s="82"/>
    </row>
    <row r="11" spans="1:12" x14ac:dyDescent="0.25">
      <c r="A11" s="101" t="s">
        <v>22</v>
      </c>
      <c r="B11" s="101" t="s">
        <v>23</v>
      </c>
      <c r="C11" s="100">
        <v>10.75</v>
      </c>
      <c r="D11" s="101">
        <v>0.5</v>
      </c>
      <c r="E11" s="102">
        <f>(C11*D11)</f>
        <v>5.375</v>
      </c>
      <c r="F11" s="103"/>
      <c r="G11" s="122" t="s">
        <v>24</v>
      </c>
      <c r="H11" s="123">
        <v>0.75</v>
      </c>
      <c r="I11" s="82" t="s">
        <v>25</v>
      </c>
      <c r="J11" s="82"/>
      <c r="K11" s="82"/>
      <c r="L11" s="82"/>
    </row>
    <row r="12" spans="1:12" x14ac:dyDescent="0.25">
      <c r="A12" s="101" t="s">
        <v>26</v>
      </c>
      <c r="B12" s="101" t="s">
        <v>23</v>
      </c>
      <c r="C12" s="100">
        <v>28.75</v>
      </c>
      <c r="D12" s="101">
        <v>4</v>
      </c>
      <c r="E12" s="102">
        <f t="shared" si="0"/>
        <v>115</v>
      </c>
      <c r="F12" s="103"/>
      <c r="G12" s="123">
        <f>1-H11</f>
        <v>0.25</v>
      </c>
      <c r="H12" s="82" t="s">
        <v>27</v>
      </c>
      <c r="I12" s="82"/>
      <c r="J12" s="82"/>
      <c r="K12" s="124">
        <v>0.14000000000000001</v>
      </c>
      <c r="L12" s="82" t="s">
        <v>28</v>
      </c>
    </row>
    <row r="13" spans="1:12" x14ac:dyDescent="0.25">
      <c r="A13" s="101"/>
      <c r="B13" s="101"/>
      <c r="C13" s="100"/>
      <c r="D13" s="101"/>
      <c r="E13" s="102">
        <f t="shared" si="0"/>
        <v>0</v>
      </c>
      <c r="F13" s="103"/>
      <c r="G13" s="125"/>
      <c r="H13" s="82"/>
      <c r="I13" s="82"/>
      <c r="J13" s="82"/>
      <c r="K13" s="126"/>
      <c r="L13" s="82"/>
    </row>
    <row r="14" spans="1:12" x14ac:dyDescent="0.25">
      <c r="A14" s="101"/>
      <c r="B14" s="101"/>
      <c r="C14" s="100"/>
      <c r="D14" s="101"/>
      <c r="E14" s="102">
        <f t="shared" si="0"/>
        <v>0</v>
      </c>
      <c r="F14" s="103"/>
      <c r="G14" s="127" t="s">
        <v>32</v>
      </c>
      <c r="H14" s="82"/>
      <c r="I14" s="82"/>
      <c r="J14" s="82"/>
      <c r="K14" s="126"/>
      <c r="L14" s="82"/>
    </row>
    <row r="15" spans="1:12" x14ac:dyDescent="0.25">
      <c r="A15" s="101" t="s">
        <v>29</v>
      </c>
      <c r="B15" s="101" t="s">
        <v>30</v>
      </c>
      <c r="C15" s="100">
        <v>1.17</v>
      </c>
      <c r="D15" s="101">
        <v>4</v>
      </c>
      <c r="E15" s="102">
        <f t="shared" si="0"/>
        <v>4.68</v>
      </c>
      <c r="F15" s="83"/>
      <c r="G15" s="82"/>
      <c r="H15" s="82"/>
      <c r="I15" s="82"/>
      <c r="J15" s="82"/>
      <c r="K15" s="82"/>
      <c r="L15" s="82"/>
    </row>
    <row r="16" spans="1:12" ht="15.75" x14ac:dyDescent="0.25">
      <c r="A16" s="101" t="s">
        <v>31</v>
      </c>
      <c r="B16" s="101" t="s">
        <v>30</v>
      </c>
      <c r="C16" s="100">
        <v>1.33</v>
      </c>
      <c r="D16" s="101">
        <v>1.3</v>
      </c>
      <c r="E16" s="102">
        <f t="shared" si="0"/>
        <v>1.7290000000000001</v>
      </c>
      <c r="F16" s="103"/>
      <c r="H16" s="161" t="s">
        <v>81</v>
      </c>
      <c r="L16" s="128"/>
    </row>
    <row r="17" spans="1:12" x14ac:dyDescent="0.25">
      <c r="A17" s="101" t="s">
        <v>33</v>
      </c>
      <c r="B17" s="101" t="s">
        <v>30</v>
      </c>
      <c r="C17" s="100">
        <v>2.75</v>
      </c>
      <c r="D17" s="101">
        <v>6.3</v>
      </c>
      <c r="E17" s="102">
        <f t="shared" si="0"/>
        <v>17.324999999999999</v>
      </c>
      <c r="F17" s="103"/>
      <c r="G17" s="162"/>
      <c r="H17" s="162"/>
      <c r="I17" s="163"/>
      <c r="J17" s="164" t="s">
        <v>83</v>
      </c>
      <c r="K17" s="18"/>
      <c r="L17" s="82"/>
    </row>
    <row r="18" spans="1:12" x14ac:dyDescent="0.25">
      <c r="A18" s="101" t="s">
        <v>34</v>
      </c>
      <c r="B18" s="101" t="s">
        <v>30</v>
      </c>
      <c r="C18" s="100">
        <v>7.02</v>
      </c>
      <c r="D18" s="101">
        <v>4.2</v>
      </c>
      <c r="E18" s="102">
        <f t="shared" si="0"/>
        <v>29.483999999999998</v>
      </c>
      <c r="F18" s="103"/>
      <c r="I18" s="165" t="s">
        <v>75</v>
      </c>
      <c r="J18" s="166" t="s">
        <v>76</v>
      </c>
      <c r="K18" s="165" t="s">
        <v>77</v>
      </c>
      <c r="L18" s="82"/>
    </row>
    <row r="19" spans="1:12" x14ac:dyDescent="0.25">
      <c r="A19" s="101"/>
      <c r="B19" s="101"/>
      <c r="C19" s="100"/>
      <c r="D19" s="101"/>
      <c r="E19" s="102">
        <f t="shared" si="0"/>
        <v>0</v>
      </c>
      <c r="F19" s="103"/>
      <c r="G19" s="167" t="s">
        <v>82</v>
      </c>
      <c r="H19" s="168"/>
      <c r="I19" s="169">
        <v>0.16</v>
      </c>
      <c r="J19" s="170">
        <v>0.15</v>
      </c>
      <c r="K19" s="169">
        <v>0.14000000000000001</v>
      </c>
      <c r="L19" s="82"/>
    </row>
    <row r="20" spans="1:12" x14ac:dyDescent="0.25">
      <c r="A20" s="101"/>
      <c r="B20" s="101"/>
      <c r="C20" s="100"/>
      <c r="D20" s="101"/>
      <c r="E20" s="102">
        <f t="shared" si="0"/>
        <v>0</v>
      </c>
      <c r="F20" s="103"/>
      <c r="G20" s="171" t="s">
        <v>78</v>
      </c>
      <c r="H20" s="175">
        <v>22000</v>
      </c>
      <c r="I20" s="159">
        <f>I8/$H$8</f>
        <v>7.7669099147727266E-2</v>
      </c>
      <c r="J20" s="159">
        <f>J8/$H$8</f>
        <v>7.0169099147727274E-2</v>
      </c>
      <c r="K20" s="159">
        <f>K8/$H$8</f>
        <v>6.2669099147727267E-2</v>
      </c>
      <c r="L20" s="82"/>
    </row>
    <row r="21" spans="1:12" x14ac:dyDescent="0.25">
      <c r="A21" s="101"/>
      <c r="B21" s="101"/>
      <c r="C21" s="100"/>
      <c r="D21" s="101"/>
      <c r="E21" s="102">
        <f t="shared" si="0"/>
        <v>0</v>
      </c>
      <c r="F21" s="103"/>
      <c r="G21" s="171" t="s">
        <v>14</v>
      </c>
      <c r="H21" s="175">
        <v>18000</v>
      </c>
      <c r="I21" s="159">
        <f>I9/$H$9</f>
        <v>6.4706676736111107E-2</v>
      </c>
      <c r="J21" s="159">
        <f t="shared" ref="J21:K21" si="2">J9/$H$9</f>
        <v>5.7206676736111108E-2</v>
      </c>
      <c r="K21" s="159">
        <f t="shared" si="2"/>
        <v>4.9706676736111136E-2</v>
      </c>
      <c r="L21" s="82"/>
    </row>
    <row r="22" spans="1:12" x14ac:dyDescent="0.25">
      <c r="A22" s="101" t="s">
        <v>35</v>
      </c>
      <c r="B22" s="101" t="s">
        <v>30</v>
      </c>
      <c r="C22" s="100">
        <v>7.41</v>
      </c>
      <c r="D22" s="101">
        <v>2.75</v>
      </c>
      <c r="E22" s="102">
        <f t="shared" si="0"/>
        <v>20.377500000000001</v>
      </c>
      <c r="F22" s="103"/>
      <c r="G22" s="171" t="s">
        <v>79</v>
      </c>
      <c r="H22" s="172">
        <v>6000</v>
      </c>
      <c r="I22" s="159">
        <f>I10/$H$10</f>
        <v>-7.787996979166667E-2</v>
      </c>
      <c r="J22" s="159">
        <f t="shared" ref="J22:K22" si="3">J10/$H$10</f>
        <v>-8.5379969791666663E-2</v>
      </c>
      <c r="K22" s="159">
        <f t="shared" si="3"/>
        <v>-9.2879969791666669E-2</v>
      </c>
      <c r="L22" s="82"/>
    </row>
    <row r="23" spans="1:12" x14ac:dyDescent="0.25">
      <c r="A23" s="101" t="s">
        <v>36</v>
      </c>
      <c r="B23" s="101" t="s">
        <v>30</v>
      </c>
      <c r="C23" s="100">
        <v>2.8</v>
      </c>
      <c r="D23" s="101">
        <v>24</v>
      </c>
      <c r="E23" s="102">
        <f t="shared" si="0"/>
        <v>67.199999999999989</v>
      </c>
      <c r="F23" s="83"/>
      <c r="L23" s="82"/>
    </row>
    <row r="24" spans="1:12" x14ac:dyDescent="0.25">
      <c r="A24" s="101" t="s">
        <v>37</v>
      </c>
      <c r="B24" s="101" t="s">
        <v>12</v>
      </c>
      <c r="C24" s="100">
        <v>9.1</v>
      </c>
      <c r="D24" s="101">
        <v>1.25</v>
      </c>
      <c r="E24" s="102">
        <f t="shared" si="0"/>
        <v>11.375</v>
      </c>
      <c r="F24" s="83"/>
      <c r="G24" s="173" t="s">
        <v>80</v>
      </c>
      <c r="H24" s="168"/>
      <c r="I24" s="168"/>
      <c r="L24" s="82"/>
    </row>
    <row r="25" spans="1:12" x14ac:dyDescent="0.25">
      <c r="A25" s="101"/>
      <c r="B25" s="101"/>
      <c r="C25" s="100"/>
      <c r="D25" s="101"/>
      <c r="E25" s="102">
        <f t="shared" si="0"/>
        <v>0</v>
      </c>
      <c r="F25" s="83"/>
      <c r="G25" s="167" t="s">
        <v>82</v>
      </c>
      <c r="H25" s="168"/>
      <c r="I25" s="174"/>
      <c r="K25" s="65"/>
      <c r="L25" s="82"/>
    </row>
    <row r="26" spans="1:12" x14ac:dyDescent="0.25">
      <c r="A26" s="101"/>
      <c r="B26" s="101"/>
      <c r="C26" s="100"/>
      <c r="D26" s="101"/>
      <c r="E26" s="102">
        <f t="shared" si="0"/>
        <v>0</v>
      </c>
      <c r="F26" s="83"/>
      <c r="G26" s="171" t="s">
        <v>78</v>
      </c>
      <c r="H26" s="175">
        <v>22000</v>
      </c>
      <c r="I26" s="159">
        <f>$E$62/H26</f>
        <v>7.3876355397727272E-2</v>
      </c>
      <c r="K26" s="65"/>
      <c r="L26" s="82"/>
    </row>
    <row r="27" spans="1:12" ht="15.75" x14ac:dyDescent="0.25">
      <c r="A27" s="129" t="s">
        <v>59</v>
      </c>
      <c r="B27" s="130">
        <f>SUM(E6:E26)</f>
        <v>845.14550000000008</v>
      </c>
      <c r="C27" s="131">
        <v>2.5000000000000001E-2</v>
      </c>
      <c r="D27" s="132">
        <v>6</v>
      </c>
      <c r="E27" s="133">
        <f>B27*(C27/12)*D27</f>
        <v>10.564318750000002</v>
      </c>
      <c r="F27" s="83"/>
      <c r="G27" s="171" t="s">
        <v>14</v>
      </c>
      <c r="H27" s="175">
        <v>18000</v>
      </c>
      <c r="I27" s="159">
        <f t="shared" ref="I27:I28" si="4">$E$62/H27</f>
        <v>9.0293323263888892E-2</v>
      </c>
      <c r="J27" s="162"/>
      <c r="K27" s="65"/>
      <c r="L27" s="82"/>
    </row>
    <row r="28" spans="1:12" x14ac:dyDescent="0.25">
      <c r="A28" s="134" t="s">
        <v>38</v>
      </c>
      <c r="B28" s="135"/>
      <c r="C28" s="136"/>
      <c r="D28" s="137"/>
      <c r="E28" s="138">
        <f>SUM(E6:E27)</f>
        <v>855.70981875000007</v>
      </c>
      <c r="F28" s="94"/>
      <c r="G28" s="171" t="s">
        <v>79</v>
      </c>
      <c r="H28" s="172">
        <v>6000</v>
      </c>
      <c r="I28" s="159">
        <f t="shared" si="4"/>
        <v>0.27087996979166667</v>
      </c>
      <c r="J28" s="162"/>
      <c r="K28" s="65"/>
      <c r="L28" s="82"/>
    </row>
    <row r="29" spans="1:12" x14ac:dyDescent="0.25">
      <c r="A29" s="139"/>
      <c r="B29" s="140"/>
      <c r="C29" s="140"/>
      <c r="D29" s="140"/>
      <c r="E29" s="82"/>
      <c r="F29" s="103"/>
      <c r="G29" s="82"/>
      <c r="H29" s="82"/>
      <c r="I29" s="82"/>
      <c r="J29" s="82"/>
      <c r="K29" s="82"/>
      <c r="L29" s="82"/>
    </row>
    <row r="30" spans="1:12" x14ac:dyDescent="0.25">
      <c r="A30" s="86" t="s">
        <v>39</v>
      </c>
      <c r="B30" s="95"/>
      <c r="C30" s="95"/>
      <c r="D30" s="95"/>
      <c r="E30" s="95"/>
      <c r="F30" s="103"/>
      <c r="G30" s="82"/>
      <c r="H30" s="82"/>
      <c r="I30" s="82"/>
      <c r="J30" s="82"/>
      <c r="K30" s="82"/>
      <c r="L30" s="82"/>
    </row>
    <row r="31" spans="1:12" x14ac:dyDescent="0.25">
      <c r="A31" s="92" t="s">
        <v>5</v>
      </c>
      <c r="B31" s="92" t="s">
        <v>6</v>
      </c>
      <c r="C31" s="92" t="s">
        <v>7</v>
      </c>
      <c r="D31" s="92" t="s">
        <v>8</v>
      </c>
      <c r="E31" s="93" t="s">
        <v>9</v>
      </c>
      <c r="F31" s="103"/>
      <c r="G31" s="82"/>
      <c r="H31" s="82"/>
      <c r="I31" s="82"/>
      <c r="J31" s="82"/>
      <c r="K31" s="82"/>
      <c r="L31" s="82"/>
    </row>
    <row r="32" spans="1:12" x14ac:dyDescent="0.25">
      <c r="A32" s="99" t="s">
        <v>60</v>
      </c>
      <c r="B32" s="99" t="s">
        <v>40</v>
      </c>
      <c r="C32" s="100">
        <v>9.240000000000002</v>
      </c>
      <c r="D32" s="101">
        <v>1</v>
      </c>
      <c r="E32" s="102">
        <f>C32*D32</f>
        <v>9.240000000000002</v>
      </c>
      <c r="F32" s="103"/>
      <c r="G32" s="82"/>
      <c r="H32" s="82"/>
      <c r="I32" s="82"/>
      <c r="J32" s="82"/>
      <c r="K32" s="82"/>
      <c r="L32" s="82"/>
    </row>
    <row r="33" spans="1:12" x14ac:dyDescent="0.25">
      <c r="A33" s="99" t="s">
        <v>61</v>
      </c>
      <c r="B33" s="99" t="s">
        <v>40</v>
      </c>
      <c r="C33" s="100">
        <v>10.220000000000001</v>
      </c>
      <c r="D33" s="101">
        <v>1</v>
      </c>
      <c r="E33" s="102">
        <f>C33*D33</f>
        <v>10.220000000000001</v>
      </c>
      <c r="F33" s="103"/>
      <c r="G33" s="82"/>
      <c r="H33" s="82"/>
      <c r="I33" s="82"/>
      <c r="J33" s="82"/>
      <c r="K33" s="82"/>
      <c r="L33" s="82"/>
    </row>
    <row r="34" spans="1:12" x14ac:dyDescent="0.25">
      <c r="A34" s="99" t="s">
        <v>62</v>
      </c>
      <c r="B34" s="99" t="s">
        <v>40</v>
      </c>
      <c r="C34" s="100">
        <v>15.180000000000001</v>
      </c>
      <c r="D34" s="101">
        <v>6</v>
      </c>
      <c r="E34" s="102">
        <f t="shared" ref="E34:E49" si="5">C34*D34</f>
        <v>91.080000000000013</v>
      </c>
      <c r="F34" s="103"/>
      <c r="G34" s="82"/>
      <c r="H34" s="82"/>
      <c r="I34" s="82"/>
      <c r="J34" s="82"/>
      <c r="K34" s="82"/>
      <c r="L34" s="82"/>
    </row>
    <row r="35" spans="1:12" x14ac:dyDescent="0.25">
      <c r="A35" s="99" t="s">
        <v>41</v>
      </c>
      <c r="B35" s="99" t="s">
        <v>42</v>
      </c>
      <c r="C35" s="100">
        <v>27</v>
      </c>
      <c r="D35" s="101">
        <v>1</v>
      </c>
      <c r="E35" s="102">
        <f t="shared" si="5"/>
        <v>27</v>
      </c>
      <c r="F35" s="103"/>
      <c r="G35" s="82"/>
      <c r="H35" s="82"/>
      <c r="I35" s="82"/>
      <c r="J35" s="82"/>
      <c r="K35" s="82"/>
      <c r="L35" s="82"/>
    </row>
    <row r="36" spans="1:12" x14ac:dyDescent="0.25">
      <c r="A36" s="99" t="s">
        <v>43</v>
      </c>
      <c r="B36" s="99" t="s">
        <v>42</v>
      </c>
      <c r="C36" s="100">
        <v>19.910000000000004</v>
      </c>
      <c r="D36" s="101">
        <v>2</v>
      </c>
      <c r="E36" s="102">
        <f t="shared" si="5"/>
        <v>39.820000000000007</v>
      </c>
      <c r="F36" s="103"/>
      <c r="G36" s="82"/>
      <c r="H36" s="82"/>
      <c r="I36" s="82"/>
      <c r="J36" s="82"/>
      <c r="K36" s="82"/>
      <c r="L36" s="82"/>
    </row>
    <row r="37" spans="1:12" x14ac:dyDescent="0.25">
      <c r="A37" s="99" t="s">
        <v>44</v>
      </c>
      <c r="B37" s="99" t="s">
        <v>42</v>
      </c>
      <c r="C37" s="100">
        <v>27.500000000000004</v>
      </c>
      <c r="D37" s="101">
        <v>1</v>
      </c>
      <c r="E37" s="102">
        <f t="shared" si="5"/>
        <v>27.500000000000004</v>
      </c>
      <c r="F37" s="103"/>
      <c r="G37" s="89"/>
      <c r="H37" s="89"/>
      <c r="I37" s="82"/>
      <c r="J37" s="82"/>
      <c r="K37" s="82"/>
      <c r="L37" s="82"/>
    </row>
    <row r="38" spans="1:12" x14ac:dyDescent="0.25">
      <c r="A38" s="99" t="s">
        <v>45</v>
      </c>
      <c r="B38" s="99" t="s">
        <v>42</v>
      </c>
      <c r="C38" s="100">
        <v>20.79</v>
      </c>
      <c r="D38" s="101">
        <v>1</v>
      </c>
      <c r="E38" s="102">
        <f t="shared" si="5"/>
        <v>20.79</v>
      </c>
      <c r="F38" s="103"/>
      <c r="G38" s="89"/>
      <c r="H38" s="89"/>
      <c r="I38" s="89"/>
      <c r="J38" s="89"/>
      <c r="K38" s="82"/>
      <c r="L38" s="82"/>
    </row>
    <row r="39" spans="1:12" x14ac:dyDescent="0.25">
      <c r="A39" s="99" t="s">
        <v>46</v>
      </c>
      <c r="B39" s="99" t="s">
        <v>42</v>
      </c>
      <c r="C39" s="100">
        <v>10.780000000000001</v>
      </c>
      <c r="D39" s="101">
        <v>2</v>
      </c>
      <c r="E39" s="102">
        <f t="shared" si="5"/>
        <v>21.560000000000002</v>
      </c>
      <c r="F39" s="103"/>
      <c r="G39" s="89"/>
      <c r="H39" s="89"/>
      <c r="I39" s="89"/>
      <c r="J39" s="89"/>
      <c r="K39" s="82"/>
      <c r="L39" s="82"/>
    </row>
    <row r="40" spans="1:12" ht="15.75" x14ac:dyDescent="0.25">
      <c r="A40" s="99" t="s">
        <v>63</v>
      </c>
      <c r="B40" s="99" t="s">
        <v>47</v>
      </c>
      <c r="C40" s="100">
        <v>97.84</v>
      </c>
      <c r="D40" s="101">
        <v>0.5</v>
      </c>
      <c r="E40" s="102">
        <f t="shared" si="5"/>
        <v>48.92</v>
      </c>
      <c r="F40" s="103"/>
      <c r="G40" s="82"/>
      <c r="H40" s="82"/>
      <c r="I40" s="82"/>
      <c r="J40" s="82"/>
      <c r="K40" s="82"/>
      <c r="L40" s="82"/>
    </row>
    <row r="41" spans="1:12" ht="15.75" x14ac:dyDescent="0.25">
      <c r="A41" s="99" t="s">
        <v>64</v>
      </c>
      <c r="B41" s="99" t="s">
        <v>48</v>
      </c>
      <c r="C41" s="100">
        <v>5.24</v>
      </c>
      <c r="D41" s="101">
        <v>6</v>
      </c>
      <c r="E41" s="102">
        <f t="shared" si="5"/>
        <v>31.44</v>
      </c>
      <c r="F41" s="83"/>
      <c r="G41" s="82"/>
      <c r="H41" s="82"/>
      <c r="I41" s="82"/>
      <c r="J41" s="82"/>
      <c r="K41" s="82"/>
      <c r="L41" s="82"/>
    </row>
    <row r="42" spans="1:12" ht="15.75" x14ac:dyDescent="0.25">
      <c r="A42" s="99" t="s">
        <v>65</v>
      </c>
      <c r="B42" s="99" t="s">
        <v>42</v>
      </c>
      <c r="C42" s="100"/>
      <c r="D42" s="101"/>
      <c r="E42" s="102">
        <f t="shared" si="5"/>
        <v>0</v>
      </c>
      <c r="F42" s="83"/>
      <c r="G42" s="82"/>
      <c r="H42" s="82"/>
      <c r="I42" s="82"/>
      <c r="J42" s="82"/>
      <c r="K42" s="82"/>
      <c r="L42" s="82"/>
    </row>
    <row r="43" spans="1:12" x14ac:dyDescent="0.25">
      <c r="A43" s="101"/>
      <c r="B43" s="101"/>
      <c r="C43" s="100"/>
      <c r="D43" s="101"/>
      <c r="E43" s="102">
        <f t="shared" si="5"/>
        <v>0</v>
      </c>
      <c r="F43" s="83"/>
      <c r="G43" s="82"/>
      <c r="H43" s="82"/>
      <c r="I43" s="82"/>
      <c r="J43" s="82"/>
      <c r="K43" s="82"/>
      <c r="L43" s="82"/>
    </row>
    <row r="44" spans="1:12" x14ac:dyDescent="0.25">
      <c r="A44" s="101"/>
      <c r="B44" s="101"/>
      <c r="C44" s="100"/>
      <c r="D44" s="101"/>
      <c r="E44" s="102">
        <f t="shared" si="5"/>
        <v>0</v>
      </c>
      <c r="F44" s="83"/>
      <c r="G44" s="82"/>
      <c r="H44" s="82"/>
      <c r="I44" s="82"/>
      <c r="J44" s="82"/>
      <c r="K44" s="82"/>
      <c r="L44" s="82"/>
    </row>
    <row r="45" spans="1:12" x14ac:dyDescent="0.25">
      <c r="A45" s="101"/>
      <c r="B45" s="101"/>
      <c r="C45" s="100"/>
      <c r="D45" s="101"/>
      <c r="E45" s="102">
        <f t="shared" si="5"/>
        <v>0</v>
      </c>
      <c r="F45" s="83"/>
      <c r="G45" s="82"/>
      <c r="H45" s="82"/>
      <c r="I45" s="82"/>
      <c r="J45" s="82"/>
      <c r="K45" s="82"/>
      <c r="L45" s="82"/>
    </row>
    <row r="46" spans="1:12" x14ac:dyDescent="0.25">
      <c r="A46" s="101"/>
      <c r="B46" s="101"/>
      <c r="C46" s="100"/>
      <c r="D46" s="101"/>
      <c r="E46" s="102">
        <f t="shared" si="5"/>
        <v>0</v>
      </c>
      <c r="F46" s="83"/>
      <c r="G46" s="82"/>
      <c r="H46" s="82"/>
      <c r="I46" s="82"/>
      <c r="J46" s="82"/>
      <c r="K46" s="82"/>
      <c r="L46" s="82"/>
    </row>
    <row r="47" spans="1:12" x14ac:dyDescent="0.25">
      <c r="A47" s="101"/>
      <c r="B47" s="101"/>
      <c r="C47" s="100"/>
      <c r="D47" s="101"/>
      <c r="E47" s="102">
        <f t="shared" si="5"/>
        <v>0</v>
      </c>
      <c r="F47" s="83"/>
      <c r="G47" s="82"/>
      <c r="H47" s="82"/>
      <c r="I47" s="82"/>
      <c r="J47" s="82"/>
      <c r="K47" s="82"/>
      <c r="L47" s="82"/>
    </row>
    <row r="48" spans="1:12" x14ac:dyDescent="0.25">
      <c r="A48" s="101"/>
      <c r="B48" s="101"/>
      <c r="C48" s="100"/>
      <c r="D48" s="101"/>
      <c r="E48" s="102">
        <f t="shared" si="5"/>
        <v>0</v>
      </c>
      <c r="F48" s="83"/>
      <c r="G48" s="82"/>
      <c r="H48" s="82"/>
      <c r="I48" s="82"/>
      <c r="J48" s="82"/>
      <c r="K48" s="82"/>
      <c r="L48" s="82"/>
    </row>
    <row r="49" spans="1:12" x14ac:dyDescent="0.25">
      <c r="A49" s="160" t="s">
        <v>71</v>
      </c>
      <c r="B49" s="160" t="s">
        <v>42</v>
      </c>
      <c r="C49" s="100">
        <v>100</v>
      </c>
      <c r="D49" s="101">
        <v>1</v>
      </c>
      <c r="E49" s="102">
        <f t="shared" si="5"/>
        <v>100</v>
      </c>
      <c r="F49" s="83"/>
      <c r="G49" s="82"/>
      <c r="H49" s="82"/>
      <c r="I49" s="82"/>
      <c r="J49" s="82"/>
      <c r="K49" s="82"/>
      <c r="L49" s="82"/>
    </row>
    <row r="50" spans="1:12" x14ac:dyDescent="0.25">
      <c r="A50" s="134" t="s">
        <v>49</v>
      </c>
      <c r="B50" s="141"/>
      <c r="C50" s="141"/>
      <c r="D50" s="141"/>
      <c r="E50" s="142">
        <f>SUM(E32:E49)</f>
        <v>427.57</v>
      </c>
      <c r="F50" s="83"/>
      <c r="G50" s="82"/>
      <c r="H50" s="82"/>
      <c r="I50" s="82"/>
      <c r="J50" s="82"/>
      <c r="K50" s="82"/>
      <c r="L50" s="82"/>
    </row>
    <row r="51" spans="1:12" x14ac:dyDescent="0.25">
      <c r="A51" s="143"/>
      <c r="B51" s="89"/>
      <c r="C51" s="89"/>
      <c r="D51" s="89"/>
      <c r="E51" s="144"/>
      <c r="F51" s="83"/>
      <c r="G51" s="82"/>
      <c r="H51" s="82"/>
      <c r="I51" s="82"/>
      <c r="J51" s="82"/>
      <c r="K51" s="82"/>
      <c r="L51" s="82"/>
    </row>
    <row r="52" spans="1:12" x14ac:dyDescent="0.25">
      <c r="A52" s="86" t="s">
        <v>50</v>
      </c>
      <c r="B52" s="95"/>
      <c r="C52" s="95"/>
      <c r="D52" s="95"/>
      <c r="E52" s="95"/>
      <c r="F52" s="103"/>
      <c r="G52" s="82"/>
      <c r="H52" s="82"/>
      <c r="I52" s="82"/>
      <c r="J52" s="82"/>
      <c r="K52" s="82"/>
      <c r="L52" s="82"/>
    </row>
    <row r="53" spans="1:12" x14ac:dyDescent="0.25">
      <c r="A53" s="92" t="s">
        <v>5</v>
      </c>
      <c r="B53" s="92" t="s">
        <v>6</v>
      </c>
      <c r="C53" s="92" t="s">
        <v>7</v>
      </c>
      <c r="D53" s="92" t="s">
        <v>8</v>
      </c>
      <c r="E53" s="93" t="s">
        <v>9</v>
      </c>
      <c r="F53" s="103"/>
      <c r="G53" s="82"/>
      <c r="H53" s="82"/>
      <c r="I53" s="82"/>
      <c r="J53" s="82"/>
      <c r="K53" s="82"/>
      <c r="L53" s="82"/>
    </row>
    <row r="54" spans="1:12" ht="15.75" x14ac:dyDescent="0.25">
      <c r="A54" s="99" t="s">
        <v>66</v>
      </c>
      <c r="B54" s="99" t="s">
        <v>19</v>
      </c>
      <c r="C54" s="100">
        <v>38</v>
      </c>
      <c r="D54" s="145">
        <f>H8/2000</f>
        <v>11</v>
      </c>
      <c r="E54" s="102">
        <f>C54*D54</f>
        <v>418</v>
      </c>
      <c r="F54" s="103"/>
      <c r="G54" s="82"/>
      <c r="H54" s="82"/>
      <c r="I54" s="82"/>
      <c r="J54" s="82"/>
      <c r="K54" s="82"/>
      <c r="L54" s="82"/>
    </row>
    <row r="55" spans="1:12" x14ac:dyDescent="0.25">
      <c r="A55" s="99" t="s">
        <v>51</v>
      </c>
      <c r="B55" s="99" t="s">
        <v>19</v>
      </c>
      <c r="C55" s="100">
        <v>38</v>
      </c>
      <c r="D55" s="145">
        <f>H9/2000</f>
        <v>9</v>
      </c>
      <c r="E55" s="102">
        <f>C55*D55</f>
        <v>342</v>
      </c>
      <c r="F55" s="103"/>
      <c r="G55" s="82"/>
      <c r="H55" s="82"/>
      <c r="I55" s="82"/>
      <c r="J55" s="82"/>
      <c r="K55" s="82"/>
      <c r="L55" s="82"/>
    </row>
    <row r="56" spans="1:12" x14ac:dyDescent="0.25">
      <c r="A56" s="99" t="s">
        <v>52</v>
      </c>
      <c r="B56" s="99" t="s">
        <v>19</v>
      </c>
      <c r="C56" s="100">
        <v>38</v>
      </c>
      <c r="D56" s="145">
        <f>H10/2000</f>
        <v>3</v>
      </c>
      <c r="E56" s="102">
        <f>C56*D56</f>
        <v>114</v>
      </c>
      <c r="F56" s="103"/>
      <c r="G56" s="82"/>
      <c r="H56" s="82"/>
      <c r="I56" s="82"/>
      <c r="J56" s="82"/>
      <c r="K56" s="82"/>
      <c r="L56" s="82"/>
    </row>
    <row r="57" spans="1:12" x14ac:dyDescent="0.25">
      <c r="A57" s="99" t="s">
        <v>53</v>
      </c>
      <c r="B57" s="99"/>
      <c r="C57" s="146"/>
      <c r="D57" s="145"/>
      <c r="E57" s="102"/>
      <c r="F57" s="103"/>
      <c r="G57" s="82"/>
      <c r="H57" s="82"/>
      <c r="I57" s="82"/>
      <c r="J57" s="82"/>
      <c r="K57" s="82"/>
      <c r="L57" s="82"/>
    </row>
    <row r="58" spans="1:12" x14ac:dyDescent="0.25">
      <c r="A58" s="99" t="s">
        <v>54</v>
      </c>
      <c r="B58" s="99" t="s">
        <v>55</v>
      </c>
      <c r="C58" s="100">
        <v>-27.5</v>
      </c>
      <c r="D58" s="145">
        <f>H8/2000</f>
        <v>11</v>
      </c>
      <c r="E58" s="102">
        <f>C58*D58</f>
        <v>-302.5</v>
      </c>
      <c r="F58" s="103"/>
      <c r="G58" s="82"/>
      <c r="H58" s="82"/>
      <c r="I58" s="82"/>
      <c r="J58" s="82"/>
      <c r="K58" s="82"/>
      <c r="L58" s="82"/>
    </row>
    <row r="59" spans="1:12" x14ac:dyDescent="0.25">
      <c r="A59" s="99" t="s">
        <v>56</v>
      </c>
      <c r="B59" s="99" t="s">
        <v>19</v>
      </c>
      <c r="C59" s="100">
        <v>-27.5</v>
      </c>
      <c r="D59" s="145">
        <f>H9/2000</f>
        <v>9</v>
      </c>
      <c r="E59" s="102">
        <f t="shared" ref="E59:E60" si="6">C59*D59</f>
        <v>-247.5</v>
      </c>
      <c r="F59" s="147"/>
      <c r="G59" s="82"/>
      <c r="H59" s="82"/>
      <c r="I59" s="82"/>
      <c r="J59" s="82"/>
      <c r="K59" s="82"/>
      <c r="L59" s="82"/>
    </row>
    <row r="60" spans="1:12" x14ac:dyDescent="0.25">
      <c r="A60" s="99" t="s">
        <v>57</v>
      </c>
      <c r="B60" s="99" t="s">
        <v>19</v>
      </c>
      <c r="C60" s="100">
        <v>-27.5</v>
      </c>
      <c r="D60" s="145">
        <f>H10/2000</f>
        <v>3</v>
      </c>
      <c r="E60" s="102">
        <f t="shared" si="6"/>
        <v>-82.5</v>
      </c>
      <c r="F60" s="83"/>
      <c r="G60" s="82"/>
      <c r="H60" s="82"/>
      <c r="I60" s="82"/>
      <c r="J60" s="82"/>
      <c r="K60" s="82"/>
      <c r="L60" s="82"/>
    </row>
    <row r="61" spans="1:12" x14ac:dyDescent="0.25">
      <c r="A61" s="82"/>
      <c r="B61" s="82"/>
      <c r="C61" s="82"/>
      <c r="D61" s="82"/>
      <c r="E61" s="116"/>
      <c r="F61" s="83"/>
      <c r="G61" s="82"/>
      <c r="H61" s="82"/>
      <c r="I61" s="82"/>
      <c r="J61" s="82"/>
      <c r="K61" s="82"/>
      <c r="L61" s="82"/>
    </row>
    <row r="62" spans="1:12" x14ac:dyDescent="0.25">
      <c r="A62" s="148" t="s">
        <v>72</v>
      </c>
      <c r="B62" s="149"/>
      <c r="C62" s="150"/>
      <c r="D62" s="150"/>
      <c r="E62" s="151">
        <f>E28+E50+E55</f>
        <v>1625.27981875</v>
      </c>
      <c r="F62" s="152"/>
      <c r="G62" s="89"/>
      <c r="H62" s="89"/>
      <c r="I62" s="82"/>
      <c r="J62" s="82"/>
      <c r="K62" s="82"/>
      <c r="L62" s="82"/>
    </row>
    <row r="63" spans="1:12" x14ac:dyDescent="0.25">
      <c r="A63" s="148" t="s">
        <v>73</v>
      </c>
      <c r="B63" s="149"/>
      <c r="C63" s="150"/>
      <c r="D63" s="150"/>
      <c r="E63" s="151">
        <f>(($H9*$H$11)*J$7)+(($H9*$G$12)*$K$12)</f>
        <v>2655</v>
      </c>
      <c r="F63" s="83"/>
      <c r="G63" s="82"/>
      <c r="H63" s="82"/>
      <c r="I63" s="82"/>
      <c r="J63" s="82"/>
      <c r="K63" s="82"/>
      <c r="L63" s="82"/>
    </row>
    <row r="64" spans="1:12" x14ac:dyDescent="0.25">
      <c r="A64" s="148" t="s">
        <v>74</v>
      </c>
      <c r="B64" s="153"/>
      <c r="C64" s="154"/>
      <c r="D64" s="154"/>
      <c r="E64" s="155">
        <f>SUM(E63-E62)</f>
        <v>1029.72018125</v>
      </c>
      <c r="F64" s="147"/>
      <c r="G64" s="82"/>
      <c r="H64" s="82"/>
      <c r="I64" s="82"/>
      <c r="J64" s="82"/>
      <c r="K64" s="89"/>
      <c r="L64" s="89"/>
    </row>
    <row r="65" spans="1:12" x14ac:dyDescent="0.25">
      <c r="A65" s="82"/>
      <c r="B65" s="82"/>
      <c r="C65" s="82"/>
      <c r="D65" s="82"/>
      <c r="E65" s="82"/>
      <c r="F65" s="83"/>
      <c r="G65" s="82"/>
      <c r="H65" s="82"/>
      <c r="I65" s="89"/>
      <c r="J65" s="82"/>
      <c r="K65" s="89"/>
      <c r="L65" s="89"/>
    </row>
    <row r="66" spans="1:12" ht="15.75" x14ac:dyDescent="0.25">
      <c r="A66" s="156"/>
      <c r="B66" s="82"/>
      <c r="C66" s="82"/>
      <c r="D66" s="82"/>
      <c r="E66" s="82"/>
      <c r="F66" s="83"/>
      <c r="G66" s="82"/>
      <c r="H66" s="82"/>
      <c r="I66" s="82"/>
      <c r="J66" s="82"/>
      <c r="K66" s="89"/>
      <c r="L66" s="89"/>
    </row>
    <row r="67" spans="1:12" ht="15.75" x14ac:dyDescent="0.25">
      <c r="A67" s="89" t="s">
        <v>67</v>
      </c>
      <c r="B67" s="89"/>
      <c r="C67" s="89"/>
      <c r="D67" s="89"/>
      <c r="E67" s="89"/>
      <c r="F67" s="83"/>
      <c r="G67" s="82"/>
      <c r="H67" s="82"/>
      <c r="I67" s="82"/>
      <c r="J67" s="82"/>
      <c r="K67" s="82"/>
      <c r="L67" s="82"/>
    </row>
    <row r="68" spans="1:12" x14ac:dyDescent="0.25">
      <c r="A68" s="89"/>
      <c r="B68" s="89"/>
      <c r="C68" s="89"/>
      <c r="D68" s="89"/>
      <c r="E68" s="89"/>
      <c r="F68" s="83"/>
      <c r="G68" s="82"/>
      <c r="H68" s="82"/>
      <c r="I68" s="82"/>
      <c r="J68" s="82"/>
      <c r="K68" s="82"/>
      <c r="L68" s="82"/>
    </row>
    <row r="69" spans="1:12" ht="15.75" x14ac:dyDescent="0.25">
      <c r="A69" s="82" t="s">
        <v>68</v>
      </c>
      <c r="B69" s="157"/>
      <c r="C69" s="157"/>
      <c r="D69" s="157"/>
      <c r="E69" s="158"/>
      <c r="F69" s="152"/>
      <c r="G69" s="89"/>
      <c r="H69" s="82"/>
      <c r="I69" s="82"/>
      <c r="J69" s="82"/>
      <c r="K69" s="82"/>
      <c r="L69" s="82"/>
    </row>
    <row r="70" spans="1:12" x14ac:dyDescent="0.25">
      <c r="A70" s="82" t="s">
        <v>58</v>
      </c>
      <c r="B70" s="82"/>
      <c r="C70" s="82"/>
      <c r="D70" s="82"/>
      <c r="E70" s="82"/>
      <c r="F70" s="152"/>
      <c r="G70" s="89"/>
      <c r="H70" s="82"/>
      <c r="I70" s="82"/>
      <c r="J70" s="82"/>
      <c r="K70" s="82"/>
      <c r="L70" s="82"/>
    </row>
    <row r="71" spans="1:12" x14ac:dyDescent="0.25">
      <c r="A71" s="82"/>
      <c r="B71" s="82"/>
      <c r="C71" s="82"/>
      <c r="D71" s="82"/>
      <c r="E71" s="82"/>
      <c r="F71" s="83"/>
      <c r="G71" s="82"/>
      <c r="H71" s="82"/>
      <c r="I71" s="82"/>
      <c r="J71" s="82"/>
      <c r="K71" s="82"/>
      <c r="L71" s="82"/>
    </row>
    <row r="72" spans="1:12" ht="15.75" x14ac:dyDescent="0.25">
      <c r="A72" s="156" t="s">
        <v>69</v>
      </c>
      <c r="B72" s="82"/>
      <c r="C72" s="82"/>
      <c r="D72" s="82"/>
      <c r="E72" s="82"/>
      <c r="F72" s="83"/>
      <c r="G72" s="82"/>
      <c r="H72" s="82"/>
      <c r="I72" s="82"/>
      <c r="J72" s="82"/>
      <c r="K72" s="82"/>
      <c r="L72" s="82"/>
    </row>
    <row r="73" spans="1:12" x14ac:dyDescent="0.25">
      <c r="A73" s="82"/>
      <c r="B73" s="82"/>
      <c r="C73" s="82"/>
      <c r="D73" s="82"/>
      <c r="E73" s="82"/>
      <c r="F73" s="83"/>
      <c r="G73" s="82"/>
      <c r="H73" s="82"/>
      <c r="I73" s="82"/>
      <c r="J73" s="82"/>
      <c r="K73" s="82"/>
      <c r="L73" s="82"/>
    </row>
    <row r="74" spans="1:12" ht="15.75" x14ac:dyDescent="0.25">
      <c r="A74" s="82" t="s">
        <v>84</v>
      </c>
      <c r="B74" s="82"/>
      <c r="C74" s="82"/>
      <c r="D74" s="82"/>
      <c r="E74" s="82"/>
      <c r="F74" s="83"/>
      <c r="G74" s="82"/>
      <c r="H74" s="82"/>
      <c r="I74" s="82"/>
      <c r="J74" s="82"/>
      <c r="K74" s="82"/>
      <c r="L74" s="82"/>
    </row>
  </sheetData>
  <protectedRanges>
    <protectedRange sqref="C32:D49" name="Range8"/>
    <protectedRange sqref="K12:K14" name="Range7"/>
    <protectedRange sqref="H8:H11" name="Range6"/>
    <protectedRange sqref="I7:K7" name="Range5"/>
    <protectedRange sqref="C27:D28" name="Range4"/>
    <protectedRange sqref="C6:D10" name="Range2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76D9D8-78CC-4391-94B0-9E35E95BB6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F54D8-A90F-4753-B66E-7C4B0A37D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A5510B-8F75-4F9F-AA15-4872A15EDA47}">
  <ds:schemaRefs>
    <ds:schemaRef ds:uri="f0b49d49-c6f3-4515-a569-bf7c2e7e0c6e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Nathaniel Bruce</cp:lastModifiedBy>
  <dcterms:created xsi:type="dcterms:W3CDTF">2022-02-02T20:39:24Z</dcterms:created>
  <dcterms:modified xsi:type="dcterms:W3CDTF">2022-02-28T13:00:37Z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