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mmalea.BLUEHEN\Dropbox\CropBudgets\New Budgets\2016Processing\"/>
    </mc:Choice>
  </mc:AlternateContent>
  <bookViews>
    <workbookView xWindow="480" yWindow="108" windowWidth="9696" windowHeight="7296"/>
  </bookViews>
  <sheets>
    <sheet name="Estimated" sheetId="1" r:id="rId1"/>
    <sheet name="Actual" sheetId="3" r:id="rId2"/>
  </sheets>
  <calcPr calcId="152511"/>
</workbook>
</file>

<file path=xl/calcChain.xml><?xml version="1.0" encoding="utf-8"?>
<calcChain xmlns="http://schemas.openxmlformats.org/spreadsheetml/2006/main">
  <c r="E28" i="3" l="1"/>
  <c r="B27" i="3"/>
  <c r="D54" i="3" l="1"/>
  <c r="E42" i="3"/>
  <c r="E43" i="3"/>
  <c r="E44" i="3"/>
  <c r="E45" i="3"/>
  <c r="E46" i="3"/>
  <c r="E47" i="3"/>
  <c r="E48" i="3"/>
  <c r="E49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D60" i="3"/>
  <c r="E60" i="3" s="1"/>
  <c r="D59" i="3"/>
  <c r="E59" i="3" s="1"/>
  <c r="D58" i="3"/>
  <c r="E58" i="3" s="1"/>
  <c r="D56" i="3"/>
  <c r="E56" i="3" s="1"/>
  <c r="D55" i="3"/>
  <c r="E55" i="3" s="1"/>
  <c r="E54" i="3"/>
  <c r="E41" i="3"/>
  <c r="E50" i="3" s="1"/>
  <c r="E40" i="3"/>
  <c r="E39" i="3"/>
  <c r="E38" i="3"/>
  <c r="E37" i="3"/>
  <c r="E36" i="3"/>
  <c r="E35" i="3"/>
  <c r="E34" i="3"/>
  <c r="E33" i="3"/>
  <c r="E32" i="3"/>
  <c r="G12" i="3"/>
  <c r="E12" i="3"/>
  <c r="E11" i="3"/>
  <c r="E10" i="3"/>
  <c r="E9" i="3"/>
  <c r="E8" i="3"/>
  <c r="E7" i="3"/>
  <c r="E6" i="3"/>
  <c r="E27" i="3" l="1"/>
  <c r="E63" i="3"/>
  <c r="E49" i="1"/>
  <c r="B20" i="1"/>
  <c r="J10" i="3" l="1"/>
  <c r="K8" i="3"/>
  <c r="I8" i="3"/>
  <c r="E62" i="3"/>
  <c r="E64" i="3" s="1"/>
  <c r="J9" i="3"/>
  <c r="K9" i="3"/>
  <c r="I9" i="3"/>
  <c r="K10" i="3"/>
  <c r="I10" i="3"/>
  <c r="J8" i="3"/>
  <c r="E9" i="1"/>
  <c r="E31" i="1" l="1"/>
  <c r="E11" i="1" l="1"/>
  <c r="E10" i="1"/>
  <c r="E19" i="1" l="1"/>
  <c r="E17" i="1"/>
  <c r="E16" i="1"/>
  <c r="E15" i="1"/>
  <c r="E14" i="1" l="1"/>
  <c r="E13" i="1"/>
  <c r="E12" i="1"/>
  <c r="D45" i="1"/>
  <c r="E45" i="1" s="1"/>
  <c r="D46" i="1"/>
  <c r="E46" i="1" s="1"/>
  <c r="D44" i="1"/>
  <c r="E44" i="1" s="1"/>
  <c r="D41" i="1"/>
  <c r="D42" i="1"/>
  <c r="D40" i="1"/>
  <c r="E26" i="1" l="1"/>
  <c r="E18" i="1" l="1"/>
  <c r="E6" i="1"/>
  <c r="E7" i="1"/>
  <c r="E8" i="1"/>
  <c r="G12" i="1"/>
  <c r="E25" i="1"/>
  <c r="E27" i="1"/>
  <c r="E28" i="1"/>
  <c r="E29" i="1"/>
  <c r="E30" i="1"/>
  <c r="E32" i="1"/>
  <c r="E33" i="1"/>
  <c r="E34" i="1"/>
  <c r="E36" i="1" s="1"/>
  <c r="E41" i="1"/>
  <c r="E42" i="1"/>
  <c r="E40" i="1"/>
  <c r="E48" i="1" l="1"/>
  <c r="K10" i="1"/>
  <c r="I10" i="1"/>
  <c r="J10" i="1"/>
  <c r="J9" i="1"/>
  <c r="K8" i="1"/>
  <c r="E20" i="1"/>
  <c r="E21" i="1" s="1"/>
  <c r="I8" i="1" l="1"/>
  <c r="I9" i="1"/>
  <c r="K9" i="1"/>
  <c r="J8" i="1"/>
  <c r="E50" i="1"/>
</calcChain>
</file>

<file path=xl/sharedStrings.xml><?xml version="1.0" encoding="utf-8"?>
<sst xmlns="http://schemas.openxmlformats.org/spreadsheetml/2006/main" count="220" uniqueCount="77">
  <si>
    <t>Cost/Acre</t>
  </si>
  <si>
    <t>Returns Based On Example Costs</t>
  </si>
  <si>
    <t>Price Assumptions</t>
  </si>
  <si>
    <t>Best</t>
  </si>
  <si>
    <t>Expected</t>
  </si>
  <si>
    <t>Worst</t>
  </si>
  <si>
    <t>Nitrogen</t>
  </si>
  <si>
    <t>Seed</t>
  </si>
  <si>
    <t>Disk &amp; Harrowing</t>
  </si>
  <si>
    <t>Planting</t>
  </si>
  <si>
    <t>Expected Returns (price x yield)</t>
  </si>
  <si>
    <t>Net Available for Rent or Land Payment</t>
  </si>
  <si>
    <t>Unit</t>
  </si>
  <si>
    <t>lbs</t>
  </si>
  <si>
    <t>Price/Unit</t>
  </si>
  <si>
    <t>Units/A</t>
  </si>
  <si>
    <t>Phosphorous</t>
  </si>
  <si>
    <t>Potassium</t>
  </si>
  <si>
    <t>Estimated Costs - Do not make changes here.</t>
  </si>
  <si>
    <t>ton</t>
  </si>
  <si>
    <t>application</t>
  </si>
  <si>
    <t>Lime (prorated over 3 years)</t>
  </si>
  <si>
    <t>acre</t>
  </si>
  <si>
    <t>acre inch</t>
  </si>
  <si>
    <t>Total Variable Costs</t>
  </si>
  <si>
    <t>Total Fixed Costs</t>
  </si>
  <si>
    <t>Input/Item</t>
  </si>
  <si>
    <t>VARIABLE COSTS</t>
  </si>
  <si>
    <t>FIXED COSTS (custom rates are used as a proxy for field operation costs)</t>
  </si>
  <si>
    <t>Yield Assumptions (lbs)</t>
  </si>
  <si>
    <t>year</t>
  </si>
  <si>
    <t>Actual Costs - Enter your actual costs here.</t>
  </si>
  <si>
    <t>SPINACH - Processing</t>
  </si>
  <si>
    <t>thousand</t>
  </si>
  <si>
    <t>pint</t>
  </si>
  <si>
    <t>oz</t>
  </si>
  <si>
    <t>Sidressing/Topdressing</t>
  </si>
  <si>
    <t>Assumes</t>
  </si>
  <si>
    <t xml:space="preserve">"A" grade spinach priced as indicated and </t>
  </si>
  <si>
    <t>/lb</t>
  </si>
  <si>
    <t>"B" grade spinach priced at:</t>
  </si>
  <si>
    <t>Use accompanying irrigation cost calculator to determine your irrigation costs.</t>
  </si>
  <si>
    <t>University of Delaware Cooperative Extension Vegetable Crop Budget</t>
  </si>
  <si>
    <t>Yield Dependent Costs</t>
  </si>
  <si>
    <t>Total Cash Costs at Expected Yield</t>
  </si>
  <si>
    <r>
      <t xml:space="preserve">Applying Chemicals </t>
    </r>
    <r>
      <rPr>
        <b/>
        <sz val="10"/>
        <rFont val="Calibri"/>
        <family val="2"/>
      </rPr>
      <t>Ground</t>
    </r>
  </si>
  <si>
    <r>
      <t xml:space="preserve">Applying Chemicals </t>
    </r>
    <r>
      <rPr>
        <b/>
        <sz val="10"/>
        <rFont val="Calibri"/>
        <family val="2"/>
      </rPr>
      <t>Aerial</t>
    </r>
  </si>
  <si>
    <r>
      <t xml:space="preserve">Applying Fertilizer </t>
    </r>
    <r>
      <rPr>
        <b/>
        <sz val="10"/>
        <rFont val="Calibri"/>
        <family val="2"/>
      </rPr>
      <t>Broadcast</t>
    </r>
  </si>
  <si>
    <t>Tillage (moldboard)</t>
  </si>
  <si>
    <r>
      <t>Crop Insurance</t>
    </r>
    <r>
      <rPr>
        <vertAlign val="superscript"/>
        <sz val="10"/>
        <rFont val="Calibri"/>
        <family val="2"/>
      </rPr>
      <t>3</t>
    </r>
  </si>
  <si>
    <r>
      <t>3</t>
    </r>
    <r>
      <rPr>
        <sz val="10"/>
        <rFont val="Calibri"/>
        <family val="2"/>
      </rPr>
      <t xml:space="preserve"> Crop insurance may not be available for spinach.</t>
    </r>
  </si>
  <si>
    <t>Harvest &amp; Haul @ Expected Yield</t>
  </si>
  <si>
    <t>Harvest &amp; Haul @ Poor Yield</t>
  </si>
  <si>
    <r>
      <t>Harvest &amp; Haul @ Excellent Yield</t>
    </r>
    <r>
      <rPr>
        <vertAlign val="superscript"/>
        <sz val="10"/>
        <rFont val="Calibri"/>
        <family val="2"/>
      </rPr>
      <t>4</t>
    </r>
  </si>
  <si>
    <r>
      <rPr>
        <vertAlign val="superscript"/>
        <sz val="10"/>
        <rFont val="Calibri"/>
        <family val="2"/>
      </rPr>
      <t>4</t>
    </r>
    <r>
      <rPr>
        <sz val="10"/>
        <rFont val="Calibri"/>
        <family val="2"/>
      </rPr>
      <t xml:space="preserve"> Growers are paid an additional $25/ton for harvesting the crop themselves. </t>
    </r>
  </si>
  <si>
    <t>Reimbursement for Harvest</t>
  </si>
  <si>
    <t>Reimbursement @ Execellent Yield</t>
  </si>
  <si>
    <t>Reimbursement @ Expected Yield</t>
  </si>
  <si>
    <t>Reimbursement @ Poor Yield</t>
  </si>
  <si>
    <t xml:space="preserve">ton </t>
  </si>
  <si>
    <t>Herbicide - Dual Magnum</t>
  </si>
  <si>
    <t>Herbicide - Spin-aid</t>
  </si>
  <si>
    <t>Insecticide - imidacloprid</t>
  </si>
  <si>
    <t>Insecticide - Baythroid</t>
  </si>
  <si>
    <t>Insecticide - Mustang Max</t>
  </si>
  <si>
    <t>Insecticide - Coragen</t>
  </si>
  <si>
    <t>Fungicide - Ranman</t>
  </si>
  <si>
    <t>Fungicide - Quadris</t>
  </si>
  <si>
    <t>Fungidice - Kocide</t>
  </si>
  <si>
    <r>
      <rPr>
        <vertAlign val="superscript"/>
        <sz val="10"/>
        <rFont val="Calibri"/>
        <family val="2"/>
      </rPr>
      <t>2</t>
    </r>
    <r>
      <rPr>
        <sz val="10"/>
        <rFont val="Calibri"/>
        <family val="2"/>
      </rPr>
      <t xml:space="preserve"> Irrigation cost are highly variable depending upon power source, fuel price, system size and system purchase price.</t>
    </r>
  </si>
  <si>
    <r>
      <rPr>
        <vertAlign val="superscript"/>
        <sz val="10"/>
        <rFont val="Calibri"/>
        <family val="2"/>
      </rPr>
      <t>1</t>
    </r>
    <r>
      <rPr>
        <sz val="10"/>
        <rFont val="Calibri"/>
        <family val="2"/>
      </rPr>
      <t xml:space="preserve"> Cells , from left to right, correspond to total variable costs, interest rate and number of months interest is charged.</t>
    </r>
  </si>
  <si>
    <r>
      <t>Irrigation (fixed costs)</t>
    </r>
    <r>
      <rPr>
        <vertAlign val="superscript"/>
        <sz val="10"/>
        <rFont val="Calibri"/>
        <family val="2"/>
      </rPr>
      <t>2</t>
    </r>
  </si>
  <si>
    <r>
      <t>Irrigation (operating costs)</t>
    </r>
    <r>
      <rPr>
        <vertAlign val="superscript"/>
        <sz val="10"/>
        <rFont val="Calibri"/>
        <family val="2"/>
      </rPr>
      <t>2</t>
    </r>
  </si>
  <si>
    <r>
      <t>Interest on Variable Costs</t>
    </r>
    <r>
      <rPr>
        <vertAlign val="superscript"/>
        <sz val="10"/>
        <rFont val="Calibri"/>
        <family val="2"/>
      </rPr>
      <t>1</t>
    </r>
  </si>
  <si>
    <t>(Custom rate for vertical tillage is $18.55, custom rate for chisel plow is $21.70.)</t>
  </si>
  <si>
    <t>Assumes processor harvests.</t>
  </si>
  <si>
    <t>Cultivating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</si>
</sst>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&quot;$&quot;#,##0.00_);[Red]\(&quot;$&quot;#,##0.00\)"/>
    <numFmt numFmtId="164" formatCode="&quot;$&quot;#,##0.00"/>
    <numFmt numFmtId="165" formatCode="&quot;$&quot;#,##0.000_);[Red]\(&quot;$&quot;#,##0.000\)"/>
    <numFmt numFmtId="166" formatCode="&quot;$&quot;#,##0.000"/>
  </numFmts>
  <fonts count="15" x14ac:knownFonts="1">
    <font>
      <sz val="10"/>
      <name val="Arial"/>
    </font>
    <font>
      <sz val="8"/>
      <name val="Arial"/>
      <family val="2"/>
    </font>
    <font>
      <b/>
      <u/>
      <sz val="12"/>
      <name val="Calibri"/>
      <family val="2"/>
    </font>
    <font>
      <sz val="10"/>
      <name val="Calibri"/>
      <family val="2"/>
    </font>
    <font>
      <b/>
      <sz val="10"/>
      <color indexed="57"/>
      <name val="Calibri"/>
      <family val="2"/>
    </font>
    <font>
      <b/>
      <u/>
      <sz val="10"/>
      <name val="Calibri"/>
      <family val="2"/>
    </font>
    <font>
      <b/>
      <sz val="10"/>
      <name val="Calibri"/>
      <family val="2"/>
    </font>
    <font>
      <sz val="8"/>
      <name val="Calibri"/>
      <family val="2"/>
    </font>
    <font>
      <b/>
      <sz val="12"/>
      <name val="Calibri"/>
      <family val="2"/>
    </font>
    <font>
      <b/>
      <sz val="10"/>
      <color indexed="9"/>
      <name val="Calibri"/>
      <family val="2"/>
    </font>
    <font>
      <sz val="10"/>
      <color indexed="9"/>
      <name val="Calibri"/>
      <family val="2"/>
    </font>
    <font>
      <vertAlign val="superscript"/>
      <sz val="10"/>
      <name val="Calibri"/>
      <family val="2"/>
    </font>
    <font>
      <sz val="8"/>
      <color indexed="9"/>
      <name val="Calibri"/>
      <family val="2"/>
    </font>
    <font>
      <sz val="11"/>
      <name val="Calibri"/>
      <family val="2"/>
    </font>
    <font>
      <i/>
      <sz val="1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60">
    <xf numFmtId="0" fontId="0" fillId="0" borderId="0" xfId="0"/>
    <xf numFmtId="0" fontId="3" fillId="0" borderId="0" xfId="0" applyFont="1" applyBorder="1"/>
    <xf numFmtId="0" fontId="7" fillId="0" borderId="0" xfId="0" applyFont="1" applyBorder="1"/>
    <xf numFmtId="164" fontId="6" fillId="0" borderId="0" xfId="0" applyNumberFormat="1" applyFont="1" applyFill="1" applyBorder="1" applyAlignment="1">
      <alignment horizontal="center"/>
    </xf>
    <xf numFmtId="0" fontId="8" fillId="0" borderId="0" xfId="0" applyFont="1" applyBorder="1"/>
    <xf numFmtId="0" fontId="2" fillId="0" borderId="0" xfId="0" applyFont="1" applyBorder="1"/>
    <xf numFmtId="0" fontId="4" fillId="0" borderId="0" xfId="0" applyFont="1" applyBorder="1"/>
    <xf numFmtId="0" fontId="5" fillId="0" borderId="0" xfId="0" applyFont="1" applyBorder="1"/>
    <xf numFmtId="164" fontId="3" fillId="0" borderId="0" xfId="0" applyNumberFormat="1" applyFont="1" applyFill="1" applyBorder="1" applyAlignment="1">
      <alignment horizontal="center"/>
    </xf>
    <xf numFmtId="0" fontId="3" fillId="0" borderId="0" xfId="0" applyFont="1" applyBorder="1" applyProtection="1">
      <protection locked="0"/>
    </xf>
    <xf numFmtId="0" fontId="6" fillId="0" borderId="0" xfId="0" applyFont="1" applyBorder="1" applyAlignment="1">
      <alignment horizontal="right"/>
    </xf>
    <xf numFmtId="0" fontId="9" fillId="2" borderId="0" xfId="0" applyFont="1" applyFill="1" applyBorder="1"/>
    <xf numFmtId="0" fontId="4" fillId="2" borderId="0" xfId="0" applyFont="1" applyFill="1" applyBorder="1"/>
    <xf numFmtId="0" fontId="3" fillId="2" borderId="0" xfId="0" applyFont="1" applyFill="1" applyBorder="1"/>
    <xf numFmtId="0" fontId="10" fillId="2" borderId="0" xfId="0" applyFont="1" applyFill="1" applyBorder="1"/>
    <xf numFmtId="164" fontId="3" fillId="0" borderId="1" xfId="0" applyNumberFormat="1" applyFont="1" applyFill="1" applyBorder="1" applyAlignment="1">
      <alignment horizontal="center"/>
    </xf>
    <xf numFmtId="0" fontId="9" fillId="2" borderId="0" xfId="0" applyFont="1" applyFill="1" applyBorder="1" applyAlignment="1">
      <alignment horizontal="center"/>
    </xf>
    <xf numFmtId="0" fontId="10" fillId="2" borderId="4" xfId="0" applyFont="1" applyFill="1" applyBorder="1"/>
    <xf numFmtId="0" fontId="9" fillId="2" borderId="5" xfId="0" applyFont="1" applyFill="1" applyBorder="1"/>
    <xf numFmtId="0" fontId="3" fillId="0" borderId="0" xfId="0" applyFont="1" applyFill="1" applyBorder="1"/>
    <xf numFmtId="0" fontId="6" fillId="0" borderId="0" xfId="0" applyFont="1" applyFill="1" applyBorder="1"/>
    <xf numFmtId="0" fontId="8" fillId="0" borderId="0" xfId="0" applyFont="1" applyFill="1" applyBorder="1"/>
    <xf numFmtId="0" fontId="5" fillId="0" borderId="0" xfId="0" applyFont="1" applyFill="1" applyBorder="1"/>
    <xf numFmtId="0" fontId="3" fillId="0" borderId="6" xfId="0" applyFont="1" applyBorder="1"/>
    <xf numFmtId="164" fontId="3" fillId="0" borderId="7" xfId="0" applyNumberFormat="1" applyFont="1" applyFill="1" applyBorder="1" applyAlignment="1">
      <alignment horizontal="center"/>
    </xf>
    <xf numFmtId="0" fontId="7" fillId="0" borderId="6" xfId="0" applyFont="1" applyBorder="1"/>
    <xf numFmtId="164" fontId="6" fillId="4" borderId="7" xfId="0" applyNumberFormat="1" applyFont="1" applyFill="1" applyBorder="1" applyAlignment="1">
      <alignment horizontal="center"/>
    </xf>
    <xf numFmtId="0" fontId="11" fillId="0" borderId="0" xfId="0" applyFont="1" applyBorder="1"/>
    <xf numFmtId="0" fontId="6" fillId="3" borderId="3" xfId="0" applyFont="1" applyFill="1" applyBorder="1" applyAlignment="1">
      <alignment horizontal="right"/>
    </xf>
    <xf numFmtId="0" fontId="3" fillId="3" borderId="6" xfId="0" applyFont="1" applyFill="1" applyBorder="1"/>
    <xf numFmtId="164" fontId="3" fillId="3" borderId="7" xfId="0" applyNumberFormat="1" applyFont="1" applyFill="1" applyBorder="1"/>
    <xf numFmtId="0" fontId="6" fillId="3" borderId="1" xfId="0" applyFont="1" applyFill="1" applyBorder="1"/>
    <xf numFmtId="164" fontId="6" fillId="3" borderId="1" xfId="0" applyNumberFormat="1" applyFont="1" applyFill="1" applyBorder="1" applyAlignment="1">
      <alignment horizontal="center"/>
    </xf>
    <xf numFmtId="0" fontId="10" fillId="2" borderId="3" xfId="0" applyFont="1" applyFill="1" applyBorder="1"/>
    <xf numFmtId="0" fontId="10" fillId="2" borderId="6" xfId="0" applyFont="1" applyFill="1" applyBorder="1"/>
    <xf numFmtId="0" fontId="12" fillId="2" borderId="6" xfId="0" applyFont="1" applyFill="1" applyBorder="1"/>
    <xf numFmtId="0" fontId="3" fillId="0" borderId="0" xfId="0" applyFont="1" applyBorder="1" applyAlignment="1">
      <alignment horizontal="right"/>
    </xf>
    <xf numFmtId="9" fontId="3" fillId="0" borderId="0" xfId="0" applyNumberFormat="1" applyFont="1" applyBorder="1"/>
    <xf numFmtId="164" fontId="3" fillId="3" borderId="1" xfId="0" applyNumberFormat="1" applyFont="1" applyFill="1" applyBorder="1"/>
    <xf numFmtId="0" fontId="13" fillId="0" borderId="0" xfId="0" applyFont="1" applyBorder="1"/>
    <xf numFmtId="0" fontId="6" fillId="0" borderId="0" xfId="0" applyFont="1" applyFill="1" applyBorder="1" applyAlignment="1">
      <alignment horizontal="right"/>
    </xf>
    <xf numFmtId="164" fontId="3" fillId="0" borderId="0" xfId="0" applyNumberFormat="1" applyFont="1" applyFill="1" applyBorder="1"/>
    <xf numFmtId="164" fontId="3" fillId="0" borderId="1" xfId="0" applyNumberFormat="1" applyFont="1" applyFill="1" applyBorder="1"/>
    <xf numFmtId="0" fontId="3" fillId="0" borderId="1" xfId="0" applyFont="1" applyFill="1" applyBorder="1"/>
    <xf numFmtId="1" fontId="3" fillId="3" borderId="1" xfId="0" applyNumberFormat="1" applyFont="1" applyFill="1" applyBorder="1"/>
    <xf numFmtId="10" fontId="3" fillId="3" borderId="1" xfId="0" applyNumberFormat="1" applyFont="1" applyFill="1" applyBorder="1"/>
    <xf numFmtId="9" fontId="3" fillId="0" borderId="0" xfId="0" applyNumberFormat="1" applyFont="1" applyFill="1" applyBorder="1"/>
    <xf numFmtId="166" fontId="3" fillId="0" borderId="0" xfId="0" applyNumberFormat="1" applyFont="1" applyFill="1" applyBorder="1"/>
    <xf numFmtId="165" fontId="3" fillId="0" borderId="0" xfId="0" applyNumberFormat="1" applyFont="1" applyFill="1" applyBorder="1"/>
    <xf numFmtId="1" fontId="3" fillId="0" borderId="0" xfId="0" applyNumberFormat="1" applyFont="1" applyFill="1" applyBorder="1"/>
    <xf numFmtId="0" fontId="3" fillId="0" borderId="0" xfId="0" applyFont="1" applyFill="1" applyBorder="1" applyProtection="1">
      <protection locked="0"/>
    </xf>
    <xf numFmtId="3" fontId="3" fillId="0" borderId="1" xfId="0" applyNumberFormat="1" applyFont="1" applyFill="1" applyBorder="1"/>
    <xf numFmtId="3" fontId="3" fillId="0" borderId="0" xfId="0" applyNumberFormat="1" applyFont="1" applyFill="1" applyBorder="1" applyAlignment="1">
      <alignment horizontal="center"/>
    </xf>
    <xf numFmtId="3" fontId="3" fillId="0" borderId="0" xfId="0" applyNumberFormat="1" applyFont="1" applyBorder="1"/>
    <xf numFmtId="3" fontId="5" fillId="0" borderId="0" xfId="0" applyNumberFormat="1" applyFont="1" applyFill="1" applyBorder="1" applyAlignment="1">
      <alignment horizontal="center"/>
    </xf>
    <xf numFmtId="3" fontId="6" fillId="0" borderId="0" xfId="0" applyNumberFormat="1" applyFont="1" applyFill="1" applyBorder="1" applyAlignment="1">
      <alignment horizontal="center"/>
    </xf>
    <xf numFmtId="3" fontId="3" fillId="0" borderId="0" xfId="0" applyNumberFormat="1" applyFont="1" applyFill="1" applyBorder="1"/>
    <xf numFmtId="3" fontId="6" fillId="0" borderId="6" xfId="0" applyNumberFormat="1" applyFont="1" applyFill="1" applyBorder="1"/>
    <xf numFmtId="164" fontId="3" fillId="0" borderId="8" xfId="0" applyNumberFormat="1" applyFont="1" applyFill="1" applyBorder="1" applyAlignment="1">
      <alignment horizontal="center"/>
    </xf>
    <xf numFmtId="164" fontId="3" fillId="0" borderId="9" xfId="0" applyNumberFormat="1" applyFont="1" applyFill="1" applyBorder="1" applyAlignment="1">
      <alignment horizontal="center"/>
    </xf>
    <xf numFmtId="164" fontId="3" fillId="0" borderId="10" xfId="0" applyNumberFormat="1" applyFont="1" applyFill="1" applyBorder="1" applyAlignment="1">
      <alignment horizontal="center"/>
    </xf>
    <xf numFmtId="164" fontId="3" fillId="0" borderId="5" xfId="0" applyNumberFormat="1" applyFont="1" applyFill="1" applyBorder="1" applyAlignment="1">
      <alignment horizontal="center"/>
    </xf>
    <xf numFmtId="164" fontId="3" fillId="0" borderId="4" xfId="0" applyNumberFormat="1" applyFont="1" applyFill="1" applyBorder="1" applyAlignment="1">
      <alignment horizontal="center"/>
    </xf>
    <xf numFmtId="0" fontId="6" fillId="0" borderId="6" xfId="0" applyFont="1" applyFill="1" applyBorder="1"/>
    <xf numFmtId="164" fontId="3" fillId="0" borderId="11" xfId="0" applyNumberFormat="1" applyFont="1" applyFill="1" applyBorder="1" applyAlignment="1">
      <alignment horizontal="center"/>
    </xf>
    <xf numFmtId="164" fontId="3" fillId="0" borderId="12" xfId="0" applyNumberFormat="1" applyFont="1" applyFill="1" applyBorder="1" applyAlignment="1">
      <alignment horizontal="center"/>
    </xf>
    <xf numFmtId="164" fontId="3" fillId="0" borderId="13" xfId="0" applyNumberFormat="1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164" fontId="6" fillId="0" borderId="2" xfId="0" applyNumberFormat="1" applyFont="1" applyFill="1" applyBorder="1" applyAlignment="1">
      <alignment horizontal="center"/>
    </xf>
    <xf numFmtId="8" fontId="6" fillId="0" borderId="14" xfId="0" applyNumberFormat="1" applyFont="1" applyFill="1" applyBorder="1" applyAlignment="1">
      <alignment horizontal="center"/>
    </xf>
    <xf numFmtId="164" fontId="6" fillId="0" borderId="14" xfId="0" applyNumberFormat="1" applyFont="1" applyFill="1" applyBorder="1" applyAlignment="1">
      <alignment horizontal="center"/>
    </xf>
    <xf numFmtId="0" fontId="6" fillId="0" borderId="3" xfId="0" applyFont="1" applyFill="1" applyBorder="1"/>
    <xf numFmtId="0" fontId="3" fillId="0" borderId="6" xfId="0" applyFont="1" applyFill="1" applyBorder="1"/>
    <xf numFmtId="164" fontId="6" fillId="3" borderId="7" xfId="0" applyNumberFormat="1" applyFont="1" applyFill="1" applyBorder="1"/>
    <xf numFmtId="0" fontId="14" fillId="0" borderId="0" xfId="0" applyFont="1" applyBorder="1"/>
    <xf numFmtId="0" fontId="3" fillId="5" borderId="1" xfId="0" applyFont="1" applyFill="1" applyBorder="1"/>
    <xf numFmtId="164" fontId="3" fillId="5" borderId="1" xfId="0" applyNumberFormat="1" applyFont="1" applyFill="1" applyBorder="1"/>
    <xf numFmtId="10" fontId="3" fillId="5" borderId="1" xfId="0" applyNumberFormat="1" applyFont="1" applyFill="1" applyBorder="1"/>
    <xf numFmtId="1" fontId="3" fillId="5" borderId="1" xfId="0" applyNumberFormat="1" applyFont="1" applyFill="1" applyBorder="1"/>
    <xf numFmtId="164" fontId="3" fillId="5" borderId="1" xfId="0" applyNumberFormat="1" applyFont="1" applyFill="1" applyBorder="1" applyAlignment="1">
      <alignment horizontal="center"/>
    </xf>
    <xf numFmtId="0" fontId="8" fillId="0" borderId="0" xfId="0" applyFont="1" applyBorder="1" applyProtection="1"/>
    <xf numFmtId="0" fontId="2" fillId="0" borderId="0" xfId="0" applyFont="1" applyBorder="1" applyProtection="1"/>
    <xf numFmtId="0" fontId="3" fillId="0" borderId="0" xfId="0" applyFont="1" applyBorder="1" applyProtection="1"/>
    <xf numFmtId="3" fontId="3" fillId="0" borderId="0" xfId="0" applyNumberFormat="1" applyFont="1" applyBorder="1" applyProtection="1"/>
    <xf numFmtId="0" fontId="13" fillId="0" borderId="0" xfId="0" applyFont="1" applyBorder="1" applyProtection="1"/>
    <xf numFmtId="0" fontId="4" fillId="0" borderId="0" xfId="0" applyFont="1" applyBorder="1" applyProtection="1"/>
    <xf numFmtId="0" fontId="9" fillId="2" borderId="0" xfId="0" applyFont="1" applyFill="1" applyBorder="1" applyProtection="1"/>
    <xf numFmtId="0" fontId="4" fillId="2" borderId="0" xfId="0" applyFont="1" applyFill="1" applyBorder="1" applyProtection="1"/>
    <xf numFmtId="0" fontId="3" fillId="2" borderId="0" xfId="0" applyFont="1" applyFill="1" applyBorder="1" applyProtection="1"/>
    <xf numFmtId="0" fontId="3" fillId="0" borderId="0" xfId="0" applyFont="1" applyFill="1" applyBorder="1" applyProtection="1"/>
    <xf numFmtId="0" fontId="8" fillId="0" borderId="0" xfId="0" applyFont="1" applyFill="1" applyBorder="1" applyProtection="1"/>
    <xf numFmtId="0" fontId="5" fillId="0" borderId="0" xfId="0" applyFont="1" applyFill="1" applyBorder="1" applyProtection="1"/>
    <xf numFmtId="0" fontId="6" fillId="3" borderId="1" xfId="0" applyFont="1" applyFill="1" applyBorder="1" applyProtection="1"/>
    <xf numFmtId="164" fontId="6" fillId="3" borderId="1" xfId="0" applyNumberFormat="1" applyFont="1" applyFill="1" applyBorder="1" applyAlignment="1" applyProtection="1">
      <alignment horizontal="center"/>
    </xf>
    <xf numFmtId="3" fontId="5" fillId="0" borderId="0" xfId="0" applyNumberFormat="1" applyFont="1" applyFill="1" applyBorder="1" applyAlignment="1" applyProtection="1">
      <alignment horizontal="center"/>
    </xf>
    <xf numFmtId="0" fontId="10" fillId="2" borderId="0" xfId="0" applyFont="1" applyFill="1" applyBorder="1" applyProtection="1"/>
    <xf numFmtId="0" fontId="9" fillId="2" borderId="0" xfId="0" applyFont="1" applyFill="1" applyBorder="1" applyAlignment="1" applyProtection="1">
      <alignment horizontal="center"/>
    </xf>
    <xf numFmtId="0" fontId="10" fillId="2" borderId="4" xfId="0" applyFont="1" applyFill="1" applyBorder="1" applyProtection="1"/>
    <xf numFmtId="0" fontId="5" fillId="0" borderId="0" xfId="0" applyFont="1" applyBorder="1" applyProtection="1"/>
    <xf numFmtId="0" fontId="3" fillId="0" borderId="1" xfId="0" applyFont="1" applyFill="1" applyBorder="1" applyProtection="1"/>
    <xf numFmtId="164" fontId="3" fillId="0" borderId="1" xfId="0" applyNumberFormat="1" applyFont="1" applyFill="1" applyBorder="1" applyAlignment="1" applyProtection="1">
      <alignment horizontal="center"/>
    </xf>
    <xf numFmtId="3" fontId="3" fillId="0" borderId="0" xfId="0" applyNumberFormat="1" applyFont="1" applyFill="1" applyBorder="1" applyAlignment="1" applyProtection="1">
      <alignment horizontal="center"/>
    </xf>
    <xf numFmtId="0" fontId="6" fillId="0" borderId="0" xfId="0" applyFont="1" applyFill="1" applyBorder="1" applyProtection="1"/>
    <xf numFmtId="0" fontId="6" fillId="0" borderId="2" xfId="0" applyFont="1" applyFill="1" applyBorder="1" applyAlignment="1" applyProtection="1">
      <alignment horizontal="center"/>
    </xf>
    <xf numFmtId="164" fontId="6" fillId="0" borderId="2" xfId="0" applyNumberFormat="1" applyFont="1" applyFill="1" applyBorder="1" applyAlignment="1" applyProtection="1">
      <alignment horizontal="center"/>
    </xf>
    <xf numFmtId="0" fontId="9" fillId="2" borderId="5" xfId="0" applyFont="1" applyFill="1" applyBorder="1" applyProtection="1"/>
    <xf numFmtId="0" fontId="6" fillId="0" borderId="3" xfId="0" applyFont="1" applyFill="1" applyBorder="1" applyProtection="1"/>
    <xf numFmtId="164" fontId="3" fillId="0" borderId="8" xfId="0" applyNumberFormat="1" applyFont="1" applyFill="1" applyBorder="1" applyAlignment="1" applyProtection="1">
      <alignment horizontal="center"/>
    </xf>
    <xf numFmtId="164" fontId="3" fillId="0" borderId="9" xfId="0" applyNumberFormat="1" applyFont="1" applyFill="1" applyBorder="1" applyAlignment="1" applyProtection="1">
      <alignment horizontal="center"/>
    </xf>
    <xf numFmtId="164" fontId="3" fillId="0" borderId="10" xfId="0" applyNumberFormat="1" applyFont="1" applyFill="1" applyBorder="1" applyAlignment="1" applyProtection="1">
      <alignment horizontal="center"/>
    </xf>
    <xf numFmtId="164" fontId="3" fillId="0" borderId="5" xfId="0" applyNumberFormat="1" applyFont="1" applyFill="1" applyBorder="1" applyAlignment="1" applyProtection="1">
      <alignment horizontal="center"/>
    </xf>
    <xf numFmtId="164" fontId="3" fillId="0" borderId="0" xfId="0" applyNumberFormat="1" applyFont="1" applyFill="1" applyBorder="1" applyAlignment="1" applyProtection="1">
      <alignment horizontal="center"/>
    </xf>
    <xf numFmtId="164" fontId="3" fillId="0" borderId="4" xfId="0" applyNumberFormat="1" applyFont="1" applyFill="1" applyBorder="1" applyAlignment="1" applyProtection="1">
      <alignment horizontal="center"/>
    </xf>
    <xf numFmtId="164" fontId="3" fillId="0" borderId="11" xfId="0" applyNumberFormat="1" applyFont="1" applyFill="1" applyBorder="1" applyAlignment="1" applyProtection="1">
      <alignment horizontal="center"/>
    </xf>
    <xf numFmtId="164" fontId="3" fillId="0" borderId="12" xfId="0" applyNumberFormat="1" applyFont="1" applyFill="1" applyBorder="1" applyAlignment="1" applyProtection="1">
      <alignment horizontal="center"/>
    </xf>
    <xf numFmtId="164" fontId="3" fillId="0" borderId="13" xfId="0" applyNumberFormat="1" applyFont="1" applyFill="1" applyBorder="1" applyAlignment="1" applyProtection="1">
      <alignment horizontal="center"/>
    </xf>
    <xf numFmtId="0" fontId="3" fillId="0" borderId="0" xfId="0" applyFont="1" applyBorder="1" applyAlignment="1" applyProtection="1">
      <alignment horizontal="right"/>
    </xf>
    <xf numFmtId="9" fontId="3" fillId="0" borderId="0" xfId="0" applyNumberFormat="1" applyFont="1" applyBorder="1" applyProtection="1"/>
    <xf numFmtId="166" fontId="3" fillId="0" borderId="0" xfId="0" applyNumberFormat="1" applyFont="1" applyFill="1" applyBorder="1" applyProtection="1"/>
    <xf numFmtId="0" fontId="14" fillId="0" borderId="0" xfId="0" applyFont="1" applyBorder="1" applyProtection="1"/>
    <xf numFmtId="165" fontId="3" fillId="0" borderId="0" xfId="0" applyNumberFormat="1" applyFont="1" applyFill="1" applyBorder="1" applyProtection="1"/>
    <xf numFmtId="1" fontId="3" fillId="0" borderId="0" xfId="0" applyNumberFormat="1" applyFont="1" applyFill="1" applyBorder="1" applyProtection="1"/>
    <xf numFmtId="0" fontId="3" fillId="5" borderId="1" xfId="0" applyFont="1" applyFill="1" applyBorder="1" applyProtection="1"/>
    <xf numFmtId="164" fontId="3" fillId="5" borderId="1" xfId="0" applyNumberFormat="1" applyFont="1" applyFill="1" applyBorder="1" applyProtection="1"/>
    <xf numFmtId="164" fontId="3" fillId="5" borderId="1" xfId="0" applyNumberFormat="1" applyFont="1" applyFill="1" applyBorder="1" applyAlignment="1" applyProtection="1">
      <alignment horizontal="center"/>
    </xf>
    <xf numFmtId="0" fontId="6" fillId="3" borderId="3" xfId="0" applyFont="1" applyFill="1" applyBorder="1" applyAlignment="1" applyProtection="1">
      <alignment horizontal="right"/>
    </xf>
    <xf numFmtId="164" fontId="3" fillId="3" borderId="1" xfId="0" applyNumberFormat="1" applyFont="1" applyFill="1" applyBorder="1" applyProtection="1"/>
    <xf numFmtId="10" fontId="3" fillId="3" borderId="1" xfId="0" applyNumberFormat="1" applyFont="1" applyFill="1" applyBorder="1" applyProtection="1"/>
    <xf numFmtId="1" fontId="3" fillId="3" borderId="1" xfId="0" applyNumberFormat="1" applyFont="1" applyFill="1" applyBorder="1" applyProtection="1"/>
    <xf numFmtId="164" fontId="6" fillId="3" borderId="7" xfId="0" applyNumberFormat="1" applyFont="1" applyFill="1" applyBorder="1" applyProtection="1"/>
    <xf numFmtId="0" fontId="6" fillId="0" borderId="0" xfId="0" applyFont="1" applyBorder="1" applyAlignment="1" applyProtection="1">
      <alignment horizontal="right"/>
    </xf>
    <xf numFmtId="0" fontId="3" fillId="0" borderId="6" xfId="0" applyFont="1" applyFill="1" applyBorder="1" applyProtection="1"/>
    <xf numFmtId="0" fontId="3" fillId="3" borderId="6" xfId="0" applyFont="1" applyFill="1" applyBorder="1" applyProtection="1"/>
    <xf numFmtId="164" fontId="3" fillId="3" borderId="7" xfId="0" applyNumberFormat="1" applyFont="1" applyFill="1" applyBorder="1" applyProtection="1"/>
    <xf numFmtId="0" fontId="6" fillId="0" borderId="0" xfId="0" applyFont="1" applyFill="1" applyBorder="1" applyAlignment="1" applyProtection="1">
      <alignment horizontal="right"/>
    </xf>
    <xf numFmtId="164" fontId="3" fillId="0" borderId="0" xfId="0" applyNumberFormat="1" applyFont="1" applyFill="1" applyBorder="1" applyProtection="1"/>
    <xf numFmtId="3" fontId="3" fillId="0" borderId="1" xfId="0" applyNumberFormat="1" applyFont="1" applyFill="1" applyBorder="1" applyProtection="1"/>
    <xf numFmtId="164" fontId="3" fillId="0" borderId="1" xfId="0" applyNumberFormat="1" applyFont="1" applyFill="1" applyBorder="1" applyProtection="1"/>
    <xf numFmtId="3" fontId="6" fillId="0" borderId="0" xfId="0" applyNumberFormat="1" applyFont="1" applyFill="1" applyBorder="1" applyAlignment="1" applyProtection="1">
      <alignment horizontal="center"/>
    </xf>
    <xf numFmtId="0" fontId="10" fillId="2" borderId="3" xfId="0" applyFont="1" applyFill="1" applyBorder="1" applyProtection="1"/>
    <xf numFmtId="0" fontId="10" fillId="2" borderId="6" xfId="0" applyFont="1" applyFill="1" applyBorder="1" applyProtection="1"/>
    <xf numFmtId="0" fontId="3" fillId="0" borderId="6" xfId="0" applyFont="1" applyBorder="1" applyProtection="1"/>
    <xf numFmtId="164" fontId="3" fillId="0" borderId="7" xfId="0" applyNumberFormat="1" applyFont="1" applyFill="1" applyBorder="1" applyAlignment="1" applyProtection="1">
      <alignment horizontal="center"/>
    </xf>
    <xf numFmtId="3" fontId="3" fillId="0" borderId="0" xfId="0" applyNumberFormat="1" applyFont="1" applyFill="1" applyBorder="1" applyProtection="1"/>
    <xf numFmtId="0" fontId="12" fillId="2" borderId="6" xfId="0" applyFont="1" applyFill="1" applyBorder="1" applyProtection="1"/>
    <xf numFmtId="0" fontId="7" fillId="0" borderId="6" xfId="0" applyFont="1" applyBorder="1" applyProtection="1"/>
    <xf numFmtId="164" fontId="6" fillId="4" borderId="7" xfId="0" applyNumberFormat="1" applyFont="1" applyFill="1" applyBorder="1" applyAlignment="1" applyProtection="1">
      <alignment horizontal="center"/>
    </xf>
    <xf numFmtId="0" fontId="11" fillId="0" borderId="0" xfId="0" applyFont="1" applyBorder="1" applyProtection="1"/>
    <xf numFmtId="0" fontId="7" fillId="0" borderId="0" xfId="0" applyFont="1" applyBorder="1" applyProtection="1"/>
    <xf numFmtId="164" fontId="6" fillId="0" borderId="0" xfId="0" applyNumberFormat="1" applyFont="1" applyFill="1" applyBorder="1" applyAlignment="1" applyProtection="1">
      <alignment horizontal="center"/>
    </xf>
    <xf numFmtId="164" fontId="3" fillId="6" borderId="1" xfId="0" applyNumberFormat="1" applyFont="1" applyFill="1" applyBorder="1" applyProtection="1">
      <protection locked="0"/>
    </xf>
    <xf numFmtId="0" fontId="3" fillId="6" borderId="1" xfId="0" applyFont="1" applyFill="1" applyBorder="1" applyProtection="1">
      <protection locked="0"/>
    </xf>
    <xf numFmtId="10" fontId="3" fillId="6" borderId="1" xfId="0" applyNumberFormat="1" applyFont="1" applyFill="1" applyBorder="1" applyProtection="1">
      <protection locked="0"/>
    </xf>
    <xf numFmtId="1" fontId="3" fillId="6" borderId="1" xfId="0" applyNumberFormat="1" applyFont="1" applyFill="1" applyBorder="1" applyProtection="1">
      <protection locked="0"/>
    </xf>
    <xf numFmtId="3" fontId="6" fillId="6" borderId="6" xfId="0" applyNumberFormat="1" applyFont="1" applyFill="1" applyBorder="1" applyProtection="1">
      <protection locked="0"/>
    </xf>
    <xf numFmtId="0" fontId="6" fillId="6" borderId="6" xfId="0" applyFont="1" applyFill="1" applyBorder="1" applyProtection="1">
      <protection locked="0"/>
    </xf>
    <xf numFmtId="9" fontId="3" fillId="6" borderId="0" xfId="0" applyNumberFormat="1" applyFont="1" applyFill="1" applyBorder="1" applyProtection="1">
      <protection locked="0"/>
    </xf>
    <xf numFmtId="166" fontId="3" fillId="6" borderId="0" xfId="0" applyNumberFormat="1" applyFont="1" applyFill="1" applyBorder="1" applyProtection="1">
      <protection locked="0"/>
    </xf>
    <xf numFmtId="8" fontId="6" fillId="6" borderId="14" xfId="0" applyNumberFormat="1" applyFont="1" applyFill="1" applyBorder="1" applyAlignment="1" applyProtection="1">
      <alignment horizontal="center"/>
      <protection locked="0"/>
    </xf>
    <xf numFmtId="164" fontId="6" fillId="6" borderId="14" xfId="0" applyNumberFormat="1" applyFont="1" applyFill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60"/>
  <sheetViews>
    <sheetView tabSelected="1" workbookViewId="0">
      <selection activeCell="C35" sqref="C35"/>
    </sheetView>
  </sheetViews>
  <sheetFormatPr defaultColWidth="9.109375" defaultRowHeight="13.8" x14ac:dyDescent="0.3"/>
  <cols>
    <col min="1" max="1" width="35.109375" style="1" customWidth="1"/>
    <col min="2" max="2" width="10.109375" style="1" customWidth="1"/>
    <col min="3" max="3" width="9.5546875" style="1" customWidth="1"/>
    <col min="4" max="4" width="8.33203125" style="1" customWidth="1"/>
    <col min="5" max="5" width="11.109375" style="1" customWidth="1"/>
    <col min="6" max="6" width="5" style="53" customWidth="1"/>
    <col min="7" max="7" width="11.44140625" style="1" customWidth="1"/>
    <col min="8" max="10" width="9.109375" style="1"/>
    <col min="11" max="11" width="11.109375" style="1" customWidth="1"/>
    <col min="12" max="16384" width="9.109375" style="1"/>
  </cols>
  <sheetData>
    <row r="1" spans="1:13" ht="15.6" x14ac:dyDescent="0.3">
      <c r="A1" s="4" t="s">
        <v>32</v>
      </c>
      <c r="B1" s="5"/>
      <c r="C1" s="5"/>
      <c r="D1" s="5"/>
    </row>
    <row r="2" spans="1:13" ht="15.6" x14ac:dyDescent="0.3">
      <c r="A2" s="39" t="s">
        <v>42</v>
      </c>
      <c r="B2" s="5"/>
      <c r="C2" s="5"/>
      <c r="D2" s="5"/>
    </row>
    <row r="3" spans="1:13" ht="15.6" x14ac:dyDescent="0.3">
      <c r="A3" s="4" t="s">
        <v>18</v>
      </c>
      <c r="B3" s="6"/>
      <c r="D3" s="5"/>
    </row>
    <row r="4" spans="1:13" ht="15.6" x14ac:dyDescent="0.3">
      <c r="A4" s="11" t="s">
        <v>27</v>
      </c>
      <c r="B4" s="12"/>
      <c r="C4" s="12"/>
      <c r="D4" s="12"/>
      <c r="E4" s="13"/>
      <c r="G4" s="19"/>
      <c r="H4" s="21" t="s">
        <v>1</v>
      </c>
      <c r="I4" s="22"/>
      <c r="J4" s="22"/>
      <c r="K4" s="22"/>
    </row>
    <row r="5" spans="1:13" s="7" customFormat="1" x14ac:dyDescent="0.3">
      <c r="A5" s="31" t="s">
        <v>26</v>
      </c>
      <c r="B5" s="31" t="s">
        <v>12</v>
      </c>
      <c r="C5" s="31" t="s">
        <v>14</v>
      </c>
      <c r="D5" s="31" t="s">
        <v>15</v>
      </c>
      <c r="E5" s="32" t="s">
        <v>0</v>
      </c>
      <c r="F5" s="54"/>
      <c r="G5" s="19"/>
      <c r="H5" s="19"/>
      <c r="I5" s="14"/>
      <c r="J5" s="16" t="s">
        <v>2</v>
      </c>
      <c r="K5" s="17"/>
    </row>
    <row r="6" spans="1:13" x14ac:dyDescent="0.3">
      <c r="A6" s="43" t="s">
        <v>6</v>
      </c>
      <c r="B6" s="43" t="s">
        <v>13</v>
      </c>
      <c r="C6" s="42">
        <v>0.45</v>
      </c>
      <c r="D6" s="43">
        <v>155</v>
      </c>
      <c r="E6" s="15">
        <f t="shared" ref="E6:E17" si="0">(C6*D6)</f>
        <v>69.75</v>
      </c>
      <c r="F6" s="52"/>
      <c r="G6" s="20"/>
      <c r="H6" s="20"/>
      <c r="I6" s="67" t="s">
        <v>3</v>
      </c>
      <c r="J6" s="68" t="s">
        <v>4</v>
      </c>
      <c r="K6" s="67" t="s">
        <v>5</v>
      </c>
    </row>
    <row r="7" spans="1:13" x14ac:dyDescent="0.3">
      <c r="A7" s="43" t="s">
        <v>16</v>
      </c>
      <c r="B7" s="43" t="s">
        <v>13</v>
      </c>
      <c r="C7" s="42">
        <v>0.56000000000000005</v>
      </c>
      <c r="D7" s="43">
        <v>100</v>
      </c>
      <c r="E7" s="15">
        <f t="shared" si="0"/>
        <v>56.000000000000007</v>
      </c>
      <c r="F7" s="52"/>
      <c r="G7" s="18" t="s">
        <v>29</v>
      </c>
      <c r="H7" s="11"/>
      <c r="I7" s="69">
        <v>0.15</v>
      </c>
      <c r="J7" s="70">
        <v>0.14000000000000001</v>
      </c>
      <c r="K7" s="69">
        <v>0.13</v>
      </c>
    </row>
    <row r="8" spans="1:13" x14ac:dyDescent="0.3">
      <c r="A8" s="43" t="s">
        <v>17</v>
      </c>
      <c r="B8" s="43" t="s">
        <v>13</v>
      </c>
      <c r="C8" s="42">
        <v>0.33</v>
      </c>
      <c r="D8" s="43">
        <v>150</v>
      </c>
      <c r="E8" s="15">
        <f t="shared" si="0"/>
        <v>49.5</v>
      </c>
      <c r="F8" s="52"/>
      <c r="G8" s="71" t="s">
        <v>3</v>
      </c>
      <c r="H8" s="57">
        <v>18000</v>
      </c>
      <c r="I8" s="58">
        <f t="shared" ref="I8:K9" si="1">(($H8*$H$11)*I$7)+(($H8*$G$12)*$K$12)-$E$21-$E$36-$E40</f>
        <v>1465.6553249999999</v>
      </c>
      <c r="J8" s="59">
        <f t="shared" si="1"/>
        <v>1330.6553249999999</v>
      </c>
      <c r="K8" s="60">
        <f>(($H8*$H$11)*K$7)+(($H8*$G$12)*$K$12)-$E$21-$E$36-$E40</f>
        <v>1195.6553249999999</v>
      </c>
    </row>
    <row r="9" spans="1:13" x14ac:dyDescent="0.3">
      <c r="A9" s="43" t="s">
        <v>21</v>
      </c>
      <c r="B9" s="43" t="s">
        <v>19</v>
      </c>
      <c r="C9" s="42">
        <v>42</v>
      </c>
      <c r="D9" s="43">
        <v>1</v>
      </c>
      <c r="E9" s="15">
        <f>(C9*D9)/3</f>
        <v>14</v>
      </c>
      <c r="F9" s="52"/>
      <c r="G9" s="71" t="s">
        <v>4</v>
      </c>
      <c r="H9" s="57">
        <v>14000</v>
      </c>
      <c r="I9" s="61">
        <f t="shared" si="1"/>
        <v>937.65532499999995</v>
      </c>
      <c r="J9" s="8">
        <f>(($H9*$H$11)*J$7)+(($H9*$G$12)*$K$12)-$E$21-$E$36-$E41</f>
        <v>832.65532500000018</v>
      </c>
      <c r="K9" s="62">
        <f t="shared" si="1"/>
        <v>727.65532499999995</v>
      </c>
    </row>
    <row r="10" spans="1:13" x14ac:dyDescent="0.3">
      <c r="A10" s="43" t="s">
        <v>7</v>
      </c>
      <c r="B10" s="43" t="s">
        <v>33</v>
      </c>
      <c r="C10" s="42">
        <v>0.42</v>
      </c>
      <c r="D10" s="43">
        <v>500</v>
      </c>
      <c r="E10" s="15">
        <f>(C10*D10)</f>
        <v>210</v>
      </c>
      <c r="F10" s="52"/>
      <c r="G10" s="71" t="s">
        <v>5</v>
      </c>
      <c r="H10" s="63">
        <v>6000</v>
      </c>
      <c r="I10" s="64">
        <f>(($H10*$H$11)*I$7)+(($H10*$G$12)*$K$12)-$E$21-$E$36-$E42</f>
        <v>-118.34467500000005</v>
      </c>
      <c r="J10" s="65">
        <f>(($H10*$H$11)*J$7)+(($H10*$G$12)*$K$12)-$E$21-$E$36-$E42</f>
        <v>-163.34467499999994</v>
      </c>
      <c r="K10" s="66">
        <f>(($H10*$H$11)*K$7)+(($H10*$G$12)*$K$12)-$E$21-$E$36-$E42</f>
        <v>-208.34467500000005</v>
      </c>
    </row>
    <row r="11" spans="1:13" x14ac:dyDescent="0.3">
      <c r="A11" s="43" t="s">
        <v>60</v>
      </c>
      <c r="B11" s="43" t="s">
        <v>34</v>
      </c>
      <c r="C11" s="42">
        <v>8.6300000000000008</v>
      </c>
      <c r="D11" s="43">
        <v>0.5</v>
      </c>
      <c r="E11" s="15">
        <f>(C11*D11)</f>
        <v>4.3150000000000004</v>
      </c>
      <c r="F11" s="52"/>
      <c r="G11" s="36" t="s">
        <v>37</v>
      </c>
      <c r="H11" s="46">
        <v>0.75</v>
      </c>
      <c r="I11" s="1" t="s">
        <v>38</v>
      </c>
    </row>
    <row r="12" spans="1:13" x14ac:dyDescent="0.3">
      <c r="A12" s="43" t="s">
        <v>61</v>
      </c>
      <c r="B12" s="43" t="s">
        <v>34</v>
      </c>
      <c r="C12" s="42">
        <v>24.38</v>
      </c>
      <c r="D12" s="43">
        <v>4</v>
      </c>
      <c r="E12" s="15">
        <f t="shared" si="0"/>
        <v>97.52</v>
      </c>
      <c r="F12" s="52"/>
      <c r="G12" s="37">
        <f>1-H11</f>
        <v>0.25</v>
      </c>
      <c r="H12" s="1" t="s">
        <v>40</v>
      </c>
      <c r="K12" s="47">
        <v>0.13200000000000001</v>
      </c>
      <c r="L12" s="1" t="s">
        <v>39</v>
      </c>
    </row>
    <row r="13" spans="1:13" x14ac:dyDescent="0.3">
      <c r="A13" s="43" t="s">
        <v>63</v>
      </c>
      <c r="B13" s="43" t="s">
        <v>35</v>
      </c>
      <c r="C13" s="42">
        <v>1</v>
      </c>
      <c r="D13" s="43">
        <v>4</v>
      </c>
      <c r="E13" s="15">
        <f t="shared" si="0"/>
        <v>4</v>
      </c>
    </row>
    <row r="14" spans="1:13" x14ac:dyDescent="0.3">
      <c r="A14" s="43" t="s">
        <v>62</v>
      </c>
      <c r="B14" s="43" t="s">
        <v>35</v>
      </c>
      <c r="C14" s="42">
        <v>1.56</v>
      </c>
      <c r="D14" s="43">
        <v>1.3</v>
      </c>
      <c r="E14" s="15">
        <f t="shared" si="0"/>
        <v>2.028</v>
      </c>
      <c r="F14" s="52"/>
      <c r="G14" s="74" t="s">
        <v>75</v>
      </c>
      <c r="K14" s="19"/>
      <c r="L14" s="48"/>
      <c r="M14" s="49"/>
    </row>
    <row r="15" spans="1:13" x14ac:dyDescent="0.3">
      <c r="A15" s="43" t="s">
        <v>64</v>
      </c>
      <c r="B15" s="43" t="s">
        <v>35</v>
      </c>
      <c r="C15" s="42">
        <v>0.74</v>
      </c>
      <c r="D15" s="43">
        <v>6.3</v>
      </c>
      <c r="E15" s="15">
        <f t="shared" si="0"/>
        <v>4.6619999999999999</v>
      </c>
      <c r="F15" s="52"/>
      <c r="I15" s="19"/>
      <c r="J15" s="19"/>
      <c r="K15" s="49"/>
    </row>
    <row r="16" spans="1:13" x14ac:dyDescent="0.3">
      <c r="A16" s="43" t="s">
        <v>65</v>
      </c>
      <c r="B16" s="43" t="s">
        <v>35</v>
      </c>
      <c r="C16" s="42">
        <v>6.72</v>
      </c>
      <c r="D16" s="43">
        <v>4.2</v>
      </c>
      <c r="E16" s="15">
        <f t="shared" si="0"/>
        <v>28.224</v>
      </c>
      <c r="F16" s="52"/>
      <c r="I16" s="19"/>
      <c r="J16" s="19"/>
      <c r="K16" s="49"/>
    </row>
    <row r="17" spans="1:10" x14ac:dyDescent="0.3">
      <c r="A17" s="43" t="s">
        <v>66</v>
      </c>
      <c r="B17" s="43" t="s">
        <v>35</v>
      </c>
      <c r="C17" s="42">
        <v>6.02</v>
      </c>
      <c r="D17" s="43">
        <v>2.75</v>
      </c>
      <c r="E17" s="15">
        <f t="shared" si="0"/>
        <v>16.555</v>
      </c>
      <c r="F17" s="52"/>
      <c r="G17" s="8"/>
    </row>
    <row r="18" spans="1:10" x14ac:dyDescent="0.3">
      <c r="A18" s="43" t="s">
        <v>67</v>
      </c>
      <c r="B18" s="43" t="s">
        <v>35</v>
      </c>
      <c r="C18" s="42">
        <v>1.4</v>
      </c>
      <c r="D18" s="43">
        <v>24</v>
      </c>
      <c r="E18" s="15">
        <f>(C18*D18)</f>
        <v>33.599999999999994</v>
      </c>
    </row>
    <row r="19" spans="1:10" x14ac:dyDescent="0.3">
      <c r="A19" s="43" t="s">
        <v>68</v>
      </c>
      <c r="B19" s="43" t="s">
        <v>13</v>
      </c>
      <c r="C19" s="42">
        <v>6</v>
      </c>
      <c r="D19" s="43">
        <v>1.25</v>
      </c>
      <c r="E19" s="15">
        <f>(C19*D19)</f>
        <v>7.5</v>
      </c>
    </row>
    <row r="20" spans="1:10" ht="15" x14ac:dyDescent="0.3">
      <c r="A20" s="75" t="s">
        <v>73</v>
      </c>
      <c r="B20" s="76">
        <f>SUM(E6:E19)</f>
        <v>597.654</v>
      </c>
      <c r="C20" s="77">
        <v>2.5000000000000001E-2</v>
      </c>
      <c r="D20" s="78">
        <v>6</v>
      </c>
      <c r="E20" s="79">
        <f>B20*(C20/12)*D20</f>
        <v>7.470675</v>
      </c>
    </row>
    <row r="21" spans="1:10" x14ac:dyDescent="0.3">
      <c r="A21" s="28" t="s">
        <v>24</v>
      </c>
      <c r="B21" s="38"/>
      <c r="C21" s="45"/>
      <c r="D21" s="44"/>
      <c r="E21" s="73">
        <f>SUM(E6:E20)</f>
        <v>605.12467500000002</v>
      </c>
      <c r="F21" s="54"/>
    </row>
    <row r="22" spans="1:10" x14ac:dyDescent="0.3">
      <c r="A22" s="10"/>
      <c r="B22" s="72"/>
      <c r="C22" s="72"/>
      <c r="D22" s="72"/>
      <c r="F22" s="52"/>
    </row>
    <row r="23" spans="1:10" x14ac:dyDescent="0.3">
      <c r="A23" s="11" t="s">
        <v>28</v>
      </c>
      <c r="B23" s="14"/>
      <c r="C23" s="14"/>
      <c r="D23" s="14"/>
      <c r="E23" s="14"/>
      <c r="F23" s="52"/>
    </row>
    <row r="24" spans="1:10" x14ac:dyDescent="0.3">
      <c r="A24" s="31" t="s">
        <v>26</v>
      </c>
      <c r="B24" s="31" t="s">
        <v>12</v>
      </c>
      <c r="C24" s="31" t="s">
        <v>14</v>
      </c>
      <c r="D24" s="31" t="s">
        <v>15</v>
      </c>
      <c r="E24" s="32" t="s">
        <v>0</v>
      </c>
      <c r="F24" s="52"/>
    </row>
    <row r="25" spans="1:10" x14ac:dyDescent="0.3">
      <c r="A25" s="43" t="s">
        <v>47</v>
      </c>
      <c r="B25" s="43" t="s">
        <v>20</v>
      </c>
      <c r="C25" s="42">
        <v>8.4</v>
      </c>
      <c r="D25" s="43">
        <v>1</v>
      </c>
      <c r="E25" s="15">
        <f>C25*D25</f>
        <v>8.4</v>
      </c>
      <c r="F25" s="52"/>
    </row>
    <row r="26" spans="1:10" x14ac:dyDescent="0.3">
      <c r="A26" s="43" t="s">
        <v>45</v>
      </c>
      <c r="B26" s="43" t="s">
        <v>20</v>
      </c>
      <c r="C26" s="42">
        <v>9.2899999999999991</v>
      </c>
      <c r="D26" s="43">
        <v>1</v>
      </c>
      <c r="E26" s="15">
        <f>C26*D26</f>
        <v>9.2899999999999991</v>
      </c>
      <c r="F26" s="52"/>
    </row>
    <row r="27" spans="1:10" x14ac:dyDescent="0.3">
      <c r="A27" s="43" t="s">
        <v>46</v>
      </c>
      <c r="B27" s="43" t="s">
        <v>20</v>
      </c>
      <c r="C27" s="42">
        <v>13.8</v>
      </c>
      <c r="D27" s="43">
        <v>6</v>
      </c>
      <c r="E27" s="15">
        <f t="shared" ref="E27:E34" si="2">C27*D27</f>
        <v>82.800000000000011</v>
      </c>
      <c r="F27" s="52"/>
    </row>
    <row r="28" spans="1:10" x14ac:dyDescent="0.3">
      <c r="A28" s="43" t="s">
        <v>48</v>
      </c>
      <c r="B28" s="43" t="s">
        <v>22</v>
      </c>
      <c r="C28" s="42">
        <v>24.67</v>
      </c>
      <c r="D28" s="43">
        <v>1</v>
      </c>
      <c r="E28" s="15">
        <f t="shared" si="2"/>
        <v>24.67</v>
      </c>
      <c r="F28" s="52"/>
    </row>
    <row r="29" spans="1:10" x14ac:dyDescent="0.3">
      <c r="A29" s="43" t="s">
        <v>8</v>
      </c>
      <c r="B29" s="43" t="s">
        <v>22</v>
      </c>
      <c r="C29" s="42">
        <v>18.100000000000001</v>
      </c>
      <c r="D29" s="43">
        <v>2</v>
      </c>
      <c r="E29" s="15">
        <f t="shared" si="2"/>
        <v>36.200000000000003</v>
      </c>
      <c r="F29" s="52"/>
    </row>
    <row r="30" spans="1:10" x14ac:dyDescent="0.3">
      <c r="A30" s="43" t="s">
        <v>9</v>
      </c>
      <c r="B30" s="43" t="s">
        <v>22</v>
      </c>
      <c r="C30" s="42">
        <v>25</v>
      </c>
      <c r="D30" s="43">
        <v>1</v>
      </c>
      <c r="E30" s="15">
        <f t="shared" si="2"/>
        <v>25</v>
      </c>
      <c r="F30" s="52"/>
      <c r="G30" s="19" t="s">
        <v>74</v>
      </c>
      <c r="H30" s="19"/>
    </row>
    <row r="31" spans="1:10" x14ac:dyDescent="0.3">
      <c r="A31" s="43" t="s">
        <v>76</v>
      </c>
      <c r="B31" s="43" t="s">
        <v>22</v>
      </c>
      <c r="C31" s="42">
        <v>18.899999999999999</v>
      </c>
      <c r="D31" s="43">
        <v>1</v>
      </c>
      <c r="E31" s="15">
        <f t="shared" si="2"/>
        <v>18.899999999999999</v>
      </c>
      <c r="F31" s="52"/>
      <c r="G31" s="19"/>
      <c r="H31" s="19"/>
      <c r="I31" s="19"/>
      <c r="J31" s="19"/>
    </row>
    <row r="32" spans="1:10" x14ac:dyDescent="0.3">
      <c r="A32" s="43" t="s">
        <v>36</v>
      </c>
      <c r="B32" s="43" t="s">
        <v>22</v>
      </c>
      <c r="C32" s="42">
        <v>9.8000000000000007</v>
      </c>
      <c r="D32" s="43">
        <v>2</v>
      </c>
      <c r="E32" s="15">
        <f t="shared" si="2"/>
        <v>19.600000000000001</v>
      </c>
      <c r="F32" s="52"/>
      <c r="G32" s="19"/>
      <c r="H32" s="19"/>
      <c r="I32" s="19"/>
      <c r="J32" s="19"/>
    </row>
    <row r="33" spans="1:12" ht="15" x14ac:dyDescent="0.3">
      <c r="A33" s="43" t="s">
        <v>71</v>
      </c>
      <c r="B33" s="43" t="s">
        <v>30</v>
      </c>
      <c r="C33" s="42">
        <v>97.84</v>
      </c>
      <c r="D33" s="43">
        <v>0.5</v>
      </c>
      <c r="E33" s="15">
        <f t="shared" si="2"/>
        <v>48.92</v>
      </c>
      <c r="F33" s="52"/>
    </row>
    <row r="34" spans="1:12" ht="15" x14ac:dyDescent="0.3">
      <c r="A34" s="43" t="s">
        <v>72</v>
      </c>
      <c r="B34" s="43" t="s">
        <v>23</v>
      </c>
      <c r="C34" s="42">
        <v>5.24</v>
      </c>
      <c r="D34" s="43">
        <v>6</v>
      </c>
      <c r="E34" s="15">
        <f t="shared" si="2"/>
        <v>31.44</v>
      </c>
      <c r="G34" s="9"/>
      <c r="H34" s="9"/>
      <c r="I34" s="9"/>
      <c r="J34" s="9"/>
      <c r="K34" s="9"/>
      <c r="L34" s="9"/>
    </row>
    <row r="35" spans="1:12" ht="15" x14ac:dyDescent="0.3">
      <c r="A35" s="43" t="s">
        <v>49</v>
      </c>
      <c r="B35" s="43" t="s">
        <v>22</v>
      </c>
      <c r="C35" s="42"/>
      <c r="D35" s="43"/>
      <c r="E35" s="15"/>
      <c r="G35" s="9"/>
      <c r="H35" s="9"/>
      <c r="I35" s="9"/>
      <c r="J35" s="9"/>
      <c r="K35" s="9"/>
      <c r="L35" s="9"/>
    </row>
    <row r="36" spans="1:12" x14ac:dyDescent="0.3">
      <c r="A36" s="28" t="s">
        <v>25</v>
      </c>
      <c r="B36" s="29"/>
      <c r="C36" s="29"/>
      <c r="D36" s="29"/>
      <c r="E36" s="30">
        <f>SUM(E25:E35)</f>
        <v>305.22000000000003</v>
      </c>
      <c r="G36" s="9"/>
      <c r="H36" s="9"/>
      <c r="I36" s="9"/>
      <c r="J36" s="9"/>
      <c r="K36" s="9"/>
      <c r="L36" s="9"/>
    </row>
    <row r="37" spans="1:12" x14ac:dyDescent="0.3">
      <c r="A37" s="40"/>
      <c r="B37" s="19"/>
      <c r="C37" s="19"/>
      <c r="D37" s="19"/>
      <c r="E37" s="41"/>
      <c r="G37" s="9"/>
      <c r="H37" s="9"/>
      <c r="I37" s="9"/>
      <c r="J37" s="9"/>
      <c r="K37" s="9"/>
      <c r="L37" s="9"/>
    </row>
    <row r="38" spans="1:12" x14ac:dyDescent="0.3">
      <c r="A38" s="11" t="s">
        <v>43</v>
      </c>
      <c r="B38" s="14"/>
      <c r="C38" s="14"/>
      <c r="D38" s="14"/>
      <c r="E38" s="14"/>
      <c r="F38" s="52"/>
      <c r="G38" s="9"/>
      <c r="H38" s="9"/>
      <c r="I38" s="9"/>
      <c r="J38" s="9"/>
      <c r="K38" s="9"/>
      <c r="L38" s="9"/>
    </row>
    <row r="39" spans="1:12" x14ac:dyDescent="0.3">
      <c r="A39" s="31" t="s">
        <v>26</v>
      </c>
      <c r="B39" s="31" t="s">
        <v>12</v>
      </c>
      <c r="C39" s="31" t="s">
        <v>14</v>
      </c>
      <c r="D39" s="31" t="s">
        <v>15</v>
      </c>
      <c r="E39" s="32" t="s">
        <v>0</v>
      </c>
      <c r="F39" s="52"/>
      <c r="I39" s="9"/>
      <c r="J39" s="9"/>
      <c r="K39" s="9"/>
      <c r="L39" s="9"/>
    </row>
    <row r="40" spans="1:12" ht="15" x14ac:dyDescent="0.3">
      <c r="A40" s="43" t="s">
        <v>53</v>
      </c>
      <c r="B40" s="43" t="s">
        <v>19</v>
      </c>
      <c r="C40" s="42">
        <v>27</v>
      </c>
      <c r="D40" s="51">
        <f>H8/2000</f>
        <v>9</v>
      </c>
      <c r="E40" s="15">
        <f>C40*D40</f>
        <v>243</v>
      </c>
      <c r="F40" s="52"/>
      <c r="I40" s="9"/>
      <c r="J40" s="9"/>
      <c r="K40" s="9"/>
      <c r="L40" s="9"/>
    </row>
    <row r="41" spans="1:12" x14ac:dyDescent="0.3">
      <c r="A41" s="43" t="s">
        <v>51</v>
      </c>
      <c r="B41" s="43" t="s">
        <v>19</v>
      </c>
      <c r="C41" s="42">
        <v>27</v>
      </c>
      <c r="D41" s="51">
        <f>H9/2000</f>
        <v>7</v>
      </c>
      <c r="E41" s="15">
        <f>C41*D41</f>
        <v>189</v>
      </c>
      <c r="F41" s="52"/>
      <c r="I41" s="9"/>
      <c r="J41" s="9"/>
      <c r="K41" s="9"/>
      <c r="L41" s="9"/>
    </row>
    <row r="42" spans="1:12" x14ac:dyDescent="0.3">
      <c r="A42" s="43" t="s">
        <v>52</v>
      </c>
      <c r="B42" s="43" t="s">
        <v>19</v>
      </c>
      <c r="C42" s="42">
        <v>27</v>
      </c>
      <c r="D42" s="51">
        <f>H10/2000</f>
        <v>3</v>
      </c>
      <c r="E42" s="15">
        <f>C42*D42</f>
        <v>81</v>
      </c>
      <c r="F42" s="52"/>
      <c r="I42" s="9"/>
      <c r="J42" s="9"/>
      <c r="K42" s="9"/>
      <c r="L42" s="9"/>
    </row>
    <row r="43" spans="1:12" x14ac:dyDescent="0.3">
      <c r="A43" s="43" t="s">
        <v>55</v>
      </c>
      <c r="B43" s="43"/>
      <c r="C43" s="42"/>
      <c r="D43" s="51"/>
      <c r="E43" s="15"/>
      <c r="F43" s="52"/>
      <c r="I43" s="9"/>
      <c r="J43" s="9"/>
      <c r="K43" s="9"/>
      <c r="L43" s="9"/>
    </row>
    <row r="44" spans="1:12" x14ac:dyDescent="0.3">
      <c r="A44" s="43" t="s">
        <v>56</v>
      </c>
      <c r="B44" s="43" t="s">
        <v>59</v>
      </c>
      <c r="C44" s="42">
        <v>-25</v>
      </c>
      <c r="D44" s="51">
        <f>H8/2000</f>
        <v>9</v>
      </c>
      <c r="E44" s="15">
        <f>C44*D44</f>
        <v>-225</v>
      </c>
      <c r="F44" s="52"/>
      <c r="I44" s="9"/>
      <c r="J44" s="9"/>
      <c r="K44" s="9"/>
      <c r="L44" s="9"/>
    </row>
    <row r="45" spans="1:12" x14ac:dyDescent="0.3">
      <c r="A45" s="43" t="s">
        <v>57</v>
      </c>
      <c r="B45" s="43" t="s">
        <v>19</v>
      </c>
      <c r="C45" s="42">
        <v>-25</v>
      </c>
      <c r="D45" s="51">
        <f>H9/2000</f>
        <v>7</v>
      </c>
      <c r="E45" s="15">
        <f t="shared" ref="E45:E46" si="3">C45*D45</f>
        <v>-175</v>
      </c>
      <c r="F45" s="55"/>
      <c r="I45" s="9"/>
      <c r="J45" s="9"/>
      <c r="K45" s="9"/>
      <c r="L45" s="9"/>
    </row>
    <row r="46" spans="1:12" x14ac:dyDescent="0.3">
      <c r="A46" s="43" t="s">
        <v>58</v>
      </c>
      <c r="B46" s="43" t="s">
        <v>19</v>
      </c>
      <c r="C46" s="42">
        <v>-25</v>
      </c>
      <c r="D46" s="51">
        <f>H10/2000</f>
        <v>3</v>
      </c>
      <c r="E46" s="15">
        <f t="shared" si="3"/>
        <v>-75</v>
      </c>
      <c r="L46" s="9"/>
    </row>
    <row r="47" spans="1:12" x14ac:dyDescent="0.3">
      <c r="E47" s="8"/>
      <c r="L47" s="9"/>
    </row>
    <row r="48" spans="1:12" x14ac:dyDescent="0.3">
      <c r="A48" s="33" t="s">
        <v>44</v>
      </c>
      <c r="B48" s="34"/>
      <c r="C48" s="23"/>
      <c r="D48" s="23"/>
      <c r="E48" s="24">
        <f>E21+E36+E41</f>
        <v>1099.3446750000001</v>
      </c>
      <c r="F48" s="56"/>
      <c r="G48" s="19"/>
      <c r="H48" s="19"/>
      <c r="L48" s="9"/>
    </row>
    <row r="49" spans="1:18" x14ac:dyDescent="0.3">
      <c r="A49" s="33" t="s">
        <v>10</v>
      </c>
      <c r="B49" s="34"/>
      <c r="C49" s="23"/>
      <c r="D49" s="23"/>
      <c r="E49" s="24">
        <f>(($H9*$H$11)*J$7)+(($H9*$G$12)*$K$12)</f>
        <v>1932.0000000000002</v>
      </c>
      <c r="L49" s="9"/>
    </row>
    <row r="50" spans="1:18" x14ac:dyDescent="0.3">
      <c r="A50" s="33" t="s">
        <v>11</v>
      </c>
      <c r="B50" s="35"/>
      <c r="C50" s="25"/>
      <c r="D50" s="25"/>
      <c r="E50" s="26">
        <f>SUM(E49-E48)</f>
        <v>832.65532500000018</v>
      </c>
      <c r="F50" s="55"/>
      <c r="K50" s="19"/>
      <c r="L50" s="50"/>
    </row>
    <row r="51" spans="1:18" x14ac:dyDescent="0.3">
      <c r="I51" s="19"/>
      <c r="K51" s="19"/>
      <c r="L51" s="19"/>
      <c r="M51" s="19"/>
      <c r="N51" s="19"/>
      <c r="O51" s="19"/>
      <c r="P51" s="19"/>
      <c r="Q51" s="19"/>
      <c r="R51" s="19"/>
    </row>
    <row r="52" spans="1:18" ht="15" x14ac:dyDescent="0.3">
      <c r="A52" s="27"/>
      <c r="K52" s="19"/>
      <c r="L52" s="50"/>
    </row>
    <row r="53" spans="1:18" ht="15" x14ac:dyDescent="0.3">
      <c r="A53" s="19" t="s">
        <v>70</v>
      </c>
      <c r="B53" s="19"/>
      <c r="C53" s="19"/>
      <c r="D53" s="19"/>
      <c r="E53" s="19"/>
      <c r="L53" s="9"/>
    </row>
    <row r="54" spans="1:18" x14ac:dyDescent="0.3">
      <c r="A54" s="19"/>
      <c r="B54" s="19"/>
      <c r="C54" s="19"/>
      <c r="D54" s="19"/>
      <c r="E54" s="19"/>
    </row>
    <row r="55" spans="1:18" ht="15" x14ac:dyDescent="0.3">
      <c r="A55" s="1" t="s">
        <v>69</v>
      </c>
      <c r="B55" s="2"/>
      <c r="C55" s="2"/>
      <c r="D55" s="2"/>
      <c r="E55" s="3"/>
      <c r="F55" s="56"/>
      <c r="G55" s="19"/>
    </row>
    <row r="56" spans="1:18" x14ac:dyDescent="0.3">
      <c r="A56" s="1" t="s">
        <v>41</v>
      </c>
      <c r="F56" s="56"/>
      <c r="G56" s="19"/>
    </row>
    <row r="58" spans="1:18" ht="15" x14ac:dyDescent="0.3">
      <c r="A58" s="27" t="s">
        <v>50</v>
      </c>
    </row>
    <row r="60" spans="1:18" ht="15" x14ac:dyDescent="0.3">
      <c r="A60" s="1" t="s">
        <v>54</v>
      </c>
    </row>
  </sheetData>
  <sheetProtection algorithmName="SHA-512" hashValue="x4pZpIygmIzOT08sahCRepeQRR9+IWYq67ueai5h0DmWAcoF2a29koFk/r7hduaQWiypOCr65yn7t/0b9LiAFw==" saltValue="R7uRG5pBAcKjFeOPt0zbnQ==" spinCount="100000" sheet="1" objects="1" scenarios="1"/>
  <protectedRanges>
    <protectedRange sqref="C25:D35" name="Range8"/>
    <protectedRange sqref="K12" name="Range7"/>
    <protectedRange sqref="H8:H11" name="Range6"/>
    <protectedRange sqref="I7:K7" name="Range5"/>
    <protectedRange sqref="C20:D21" name="Range4"/>
    <protectedRange sqref="E18:E19" name="Range3"/>
    <protectedRange sqref="C6:D10" name="Range2"/>
    <protectedRange sqref="A11:D19" name="Range1"/>
  </protectedRanges>
  <phoneticPr fontId="1" type="noConversion"/>
  <pageMargins left="0.75" right="0.75" top="1" bottom="1" header="0.5" footer="0.5"/>
  <pageSetup scale="75" orientation="portrait" cellComments="atEnd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4"/>
  <sheetViews>
    <sheetView topLeftCell="A37" workbookViewId="0">
      <selection activeCell="C42" sqref="C42"/>
    </sheetView>
  </sheetViews>
  <sheetFormatPr defaultColWidth="9.109375" defaultRowHeight="13.8" x14ac:dyDescent="0.3"/>
  <cols>
    <col min="1" max="1" width="35.109375" style="82" customWidth="1"/>
    <col min="2" max="2" width="10.109375" style="82" customWidth="1"/>
    <col min="3" max="3" width="9.5546875" style="82" customWidth="1"/>
    <col min="4" max="4" width="8.33203125" style="82" customWidth="1"/>
    <col min="5" max="5" width="11.109375" style="82" customWidth="1"/>
    <col min="6" max="6" width="5" style="83" customWidth="1"/>
    <col min="7" max="7" width="11.44140625" style="82" customWidth="1"/>
    <col min="8" max="10" width="9.109375" style="82"/>
    <col min="11" max="11" width="11.109375" style="82" customWidth="1"/>
    <col min="12" max="16384" width="9.109375" style="82"/>
  </cols>
  <sheetData>
    <row r="1" spans="1:13" ht="15.6" x14ac:dyDescent="0.3">
      <c r="A1" s="80" t="s">
        <v>32</v>
      </c>
      <c r="B1" s="81"/>
      <c r="C1" s="81"/>
      <c r="D1" s="81"/>
    </row>
    <row r="2" spans="1:13" ht="15.6" x14ac:dyDescent="0.3">
      <c r="A2" s="84" t="s">
        <v>42</v>
      </c>
      <c r="B2" s="81"/>
      <c r="C2" s="81"/>
      <c r="D2" s="81"/>
    </row>
    <row r="3" spans="1:13" ht="15.6" x14ac:dyDescent="0.3">
      <c r="A3" s="80" t="s">
        <v>31</v>
      </c>
      <c r="B3" s="85"/>
      <c r="D3" s="81"/>
    </row>
    <row r="4" spans="1:13" ht="15.6" x14ac:dyDescent="0.3">
      <c r="A4" s="86" t="s">
        <v>27</v>
      </c>
      <c r="B4" s="87"/>
      <c r="C4" s="87"/>
      <c r="D4" s="87"/>
      <c r="E4" s="88"/>
      <c r="G4" s="89"/>
      <c r="H4" s="90" t="s">
        <v>1</v>
      </c>
      <c r="I4" s="91"/>
      <c r="J4" s="91"/>
      <c r="K4" s="91"/>
    </row>
    <row r="5" spans="1:13" s="98" customFormat="1" x14ac:dyDescent="0.3">
      <c r="A5" s="92" t="s">
        <v>26</v>
      </c>
      <c r="B5" s="92" t="s">
        <v>12</v>
      </c>
      <c r="C5" s="92" t="s">
        <v>14</v>
      </c>
      <c r="D5" s="92" t="s">
        <v>15</v>
      </c>
      <c r="E5" s="93" t="s">
        <v>0</v>
      </c>
      <c r="F5" s="94"/>
      <c r="G5" s="89"/>
      <c r="H5" s="89"/>
      <c r="I5" s="95"/>
      <c r="J5" s="96" t="s">
        <v>2</v>
      </c>
      <c r="K5" s="97"/>
    </row>
    <row r="6" spans="1:13" x14ac:dyDescent="0.3">
      <c r="A6" s="99" t="s">
        <v>6</v>
      </c>
      <c r="B6" s="99" t="s">
        <v>13</v>
      </c>
      <c r="C6" s="150">
        <v>0.45</v>
      </c>
      <c r="D6" s="151">
        <v>155</v>
      </c>
      <c r="E6" s="100">
        <f t="shared" ref="E6:E26" si="0">(C6*D6)</f>
        <v>69.75</v>
      </c>
      <c r="F6" s="101"/>
      <c r="G6" s="102"/>
      <c r="H6" s="102"/>
      <c r="I6" s="103" t="s">
        <v>3</v>
      </c>
      <c r="J6" s="104" t="s">
        <v>4</v>
      </c>
      <c r="K6" s="103" t="s">
        <v>5</v>
      </c>
    </row>
    <row r="7" spans="1:13" x14ac:dyDescent="0.3">
      <c r="A7" s="99" t="s">
        <v>16</v>
      </c>
      <c r="B7" s="99" t="s">
        <v>13</v>
      </c>
      <c r="C7" s="150">
        <v>0.56000000000000005</v>
      </c>
      <c r="D7" s="151">
        <v>100</v>
      </c>
      <c r="E7" s="100">
        <f t="shared" si="0"/>
        <v>56.000000000000007</v>
      </c>
      <c r="F7" s="101"/>
      <c r="G7" s="105" t="s">
        <v>29</v>
      </c>
      <c r="H7" s="86"/>
      <c r="I7" s="158">
        <v>0.15</v>
      </c>
      <c r="J7" s="159">
        <v>0.14000000000000001</v>
      </c>
      <c r="K7" s="158">
        <v>0.13</v>
      </c>
    </row>
    <row r="8" spans="1:13" x14ac:dyDescent="0.3">
      <c r="A8" s="99" t="s">
        <v>17</v>
      </c>
      <c r="B8" s="99" t="s">
        <v>13</v>
      </c>
      <c r="C8" s="150">
        <v>0.33</v>
      </c>
      <c r="D8" s="151">
        <v>150</v>
      </c>
      <c r="E8" s="100">
        <f t="shared" si="0"/>
        <v>49.5</v>
      </c>
      <c r="F8" s="101"/>
      <c r="G8" s="106" t="s">
        <v>3</v>
      </c>
      <c r="H8" s="154">
        <v>18000</v>
      </c>
      <c r="I8" s="107">
        <f t="shared" ref="I8:K10" si="1">(($H8*$H$11)*I$7)+(($H8*$G$12)*$K$12)-$E$28-$E$50-$E54</f>
        <v>1465.6553249999999</v>
      </c>
      <c r="J8" s="108">
        <f t="shared" si="1"/>
        <v>1330.6553249999999</v>
      </c>
      <c r="K8" s="109">
        <f t="shared" si="1"/>
        <v>1195.6553249999999</v>
      </c>
    </row>
    <row r="9" spans="1:13" x14ac:dyDescent="0.3">
      <c r="A9" s="99" t="s">
        <v>21</v>
      </c>
      <c r="B9" s="99" t="s">
        <v>19</v>
      </c>
      <c r="C9" s="150">
        <v>42</v>
      </c>
      <c r="D9" s="151">
        <v>1</v>
      </c>
      <c r="E9" s="100">
        <f>(C9*D9)/3</f>
        <v>14</v>
      </c>
      <c r="F9" s="101"/>
      <c r="G9" s="106" t="s">
        <v>4</v>
      </c>
      <c r="H9" s="154">
        <v>14000</v>
      </c>
      <c r="I9" s="110">
        <f t="shared" si="1"/>
        <v>937.65532499999995</v>
      </c>
      <c r="J9" s="111">
        <f t="shared" si="1"/>
        <v>832.65532500000018</v>
      </c>
      <c r="K9" s="112">
        <f t="shared" si="1"/>
        <v>727.65532499999995</v>
      </c>
    </row>
    <row r="10" spans="1:13" x14ac:dyDescent="0.3">
      <c r="A10" s="99" t="s">
        <v>7</v>
      </c>
      <c r="B10" s="99" t="s">
        <v>33</v>
      </c>
      <c r="C10" s="150">
        <v>0.42</v>
      </c>
      <c r="D10" s="151">
        <v>500</v>
      </c>
      <c r="E10" s="100">
        <f>(C10*D10)</f>
        <v>210</v>
      </c>
      <c r="F10" s="101"/>
      <c r="G10" s="106" t="s">
        <v>5</v>
      </c>
      <c r="H10" s="155">
        <v>6000</v>
      </c>
      <c r="I10" s="113">
        <f t="shared" si="1"/>
        <v>-118.34467500000005</v>
      </c>
      <c r="J10" s="114">
        <f t="shared" si="1"/>
        <v>-163.34467499999994</v>
      </c>
      <c r="K10" s="115">
        <f t="shared" si="1"/>
        <v>-208.34467500000005</v>
      </c>
    </row>
    <row r="11" spans="1:13" x14ac:dyDescent="0.3">
      <c r="A11" s="151" t="s">
        <v>60</v>
      </c>
      <c r="B11" s="151" t="s">
        <v>34</v>
      </c>
      <c r="C11" s="150">
        <v>8.6300000000000008</v>
      </c>
      <c r="D11" s="151">
        <v>0.5</v>
      </c>
      <c r="E11" s="100">
        <f>(C11*D11)</f>
        <v>4.3150000000000004</v>
      </c>
      <c r="F11" s="101"/>
      <c r="G11" s="116" t="s">
        <v>37</v>
      </c>
      <c r="H11" s="156">
        <v>0.75</v>
      </c>
      <c r="I11" s="82" t="s">
        <v>38</v>
      </c>
    </row>
    <row r="12" spans="1:13" x14ac:dyDescent="0.3">
      <c r="A12" s="151" t="s">
        <v>61</v>
      </c>
      <c r="B12" s="151" t="s">
        <v>34</v>
      </c>
      <c r="C12" s="150">
        <v>24.38</v>
      </c>
      <c r="D12" s="151">
        <v>4</v>
      </c>
      <c r="E12" s="100">
        <f t="shared" si="0"/>
        <v>97.52</v>
      </c>
      <c r="F12" s="101"/>
      <c r="G12" s="156">
        <f>1-H11</f>
        <v>0.25</v>
      </c>
      <c r="H12" s="82" t="s">
        <v>40</v>
      </c>
      <c r="K12" s="157">
        <v>0.13200000000000001</v>
      </c>
      <c r="L12" s="82" t="s">
        <v>39</v>
      </c>
    </row>
    <row r="13" spans="1:13" x14ac:dyDescent="0.3">
      <c r="A13" s="151"/>
      <c r="B13" s="151"/>
      <c r="C13" s="150"/>
      <c r="D13" s="151"/>
      <c r="E13" s="100">
        <f t="shared" si="0"/>
        <v>0</v>
      </c>
      <c r="F13" s="101"/>
      <c r="G13" s="117"/>
      <c r="K13" s="118"/>
    </row>
    <row r="14" spans="1:13" x14ac:dyDescent="0.3">
      <c r="A14" s="151"/>
      <c r="B14" s="151"/>
      <c r="C14" s="150"/>
      <c r="D14" s="151"/>
      <c r="E14" s="100">
        <f t="shared" si="0"/>
        <v>0</v>
      </c>
      <c r="F14" s="101"/>
      <c r="G14" s="119" t="s">
        <v>75</v>
      </c>
      <c r="K14" s="118"/>
    </row>
    <row r="15" spans="1:13" x14ac:dyDescent="0.3">
      <c r="A15" s="151" t="s">
        <v>63</v>
      </c>
      <c r="B15" s="151" t="s">
        <v>35</v>
      </c>
      <c r="C15" s="150">
        <v>1</v>
      </c>
      <c r="D15" s="151">
        <v>4</v>
      </c>
      <c r="E15" s="100">
        <f t="shared" si="0"/>
        <v>4</v>
      </c>
    </row>
    <row r="16" spans="1:13" x14ac:dyDescent="0.3">
      <c r="A16" s="151" t="s">
        <v>62</v>
      </c>
      <c r="B16" s="151" t="s">
        <v>35</v>
      </c>
      <c r="C16" s="150">
        <v>1.56</v>
      </c>
      <c r="D16" s="151">
        <v>1.3</v>
      </c>
      <c r="E16" s="100">
        <f t="shared" si="0"/>
        <v>2.028</v>
      </c>
      <c r="F16" s="101"/>
      <c r="K16" s="89"/>
      <c r="L16" s="120"/>
      <c r="M16" s="121"/>
    </row>
    <row r="17" spans="1:11" x14ac:dyDescent="0.3">
      <c r="A17" s="151" t="s">
        <v>64</v>
      </c>
      <c r="B17" s="151" t="s">
        <v>35</v>
      </c>
      <c r="C17" s="150">
        <v>0.74</v>
      </c>
      <c r="D17" s="151">
        <v>6.3</v>
      </c>
      <c r="E17" s="100">
        <f t="shared" si="0"/>
        <v>4.6619999999999999</v>
      </c>
      <c r="F17" s="101"/>
      <c r="I17" s="89"/>
      <c r="J17" s="89"/>
      <c r="K17" s="121"/>
    </row>
    <row r="18" spans="1:11" x14ac:dyDescent="0.3">
      <c r="A18" s="151" t="s">
        <v>65</v>
      </c>
      <c r="B18" s="151" t="s">
        <v>35</v>
      </c>
      <c r="C18" s="150">
        <v>6.72</v>
      </c>
      <c r="D18" s="151">
        <v>4.2</v>
      </c>
      <c r="E18" s="100">
        <f t="shared" si="0"/>
        <v>28.224</v>
      </c>
      <c r="F18" s="101"/>
      <c r="I18" s="89"/>
      <c r="J18" s="89"/>
      <c r="K18" s="121"/>
    </row>
    <row r="19" spans="1:11" x14ac:dyDescent="0.3">
      <c r="A19" s="151"/>
      <c r="B19" s="151"/>
      <c r="C19" s="150"/>
      <c r="D19" s="151"/>
      <c r="E19" s="100">
        <f t="shared" si="0"/>
        <v>0</v>
      </c>
      <c r="F19" s="101"/>
      <c r="I19" s="89"/>
      <c r="J19" s="89"/>
      <c r="K19" s="121"/>
    </row>
    <row r="20" spans="1:11" x14ac:dyDescent="0.3">
      <c r="A20" s="151"/>
      <c r="B20" s="151"/>
      <c r="C20" s="150"/>
      <c r="D20" s="151"/>
      <c r="E20" s="100">
        <f t="shared" si="0"/>
        <v>0</v>
      </c>
      <c r="F20" s="101"/>
      <c r="I20" s="89"/>
      <c r="J20" s="89"/>
      <c r="K20" s="121"/>
    </row>
    <row r="21" spans="1:11" x14ac:dyDescent="0.3">
      <c r="A21" s="151"/>
      <c r="B21" s="151"/>
      <c r="C21" s="150"/>
      <c r="D21" s="151"/>
      <c r="E21" s="100">
        <f t="shared" si="0"/>
        <v>0</v>
      </c>
      <c r="F21" s="101"/>
      <c r="I21" s="89"/>
      <c r="J21" s="89"/>
      <c r="K21" s="121"/>
    </row>
    <row r="22" spans="1:11" x14ac:dyDescent="0.3">
      <c r="A22" s="151" t="s">
        <v>66</v>
      </c>
      <c r="B22" s="151" t="s">
        <v>35</v>
      </c>
      <c r="C22" s="150">
        <v>6.02</v>
      </c>
      <c r="D22" s="151">
        <v>2.75</v>
      </c>
      <c r="E22" s="100">
        <f t="shared" si="0"/>
        <v>16.555</v>
      </c>
      <c r="F22" s="101"/>
      <c r="G22" s="111"/>
    </row>
    <row r="23" spans="1:11" x14ac:dyDescent="0.3">
      <c r="A23" s="151" t="s">
        <v>67</v>
      </c>
      <c r="B23" s="151" t="s">
        <v>35</v>
      </c>
      <c r="C23" s="150">
        <v>1.4</v>
      </c>
      <c r="D23" s="151">
        <v>24</v>
      </c>
      <c r="E23" s="100">
        <f t="shared" si="0"/>
        <v>33.599999999999994</v>
      </c>
    </row>
    <row r="24" spans="1:11" x14ac:dyDescent="0.3">
      <c r="A24" s="151" t="s">
        <v>68</v>
      </c>
      <c r="B24" s="151" t="s">
        <v>13</v>
      </c>
      <c r="C24" s="150">
        <v>6</v>
      </c>
      <c r="D24" s="151">
        <v>1.25</v>
      </c>
      <c r="E24" s="100">
        <f t="shared" si="0"/>
        <v>7.5</v>
      </c>
    </row>
    <row r="25" spans="1:11" x14ac:dyDescent="0.3">
      <c r="A25" s="151"/>
      <c r="B25" s="151"/>
      <c r="C25" s="150"/>
      <c r="D25" s="151"/>
      <c r="E25" s="100">
        <f t="shared" si="0"/>
        <v>0</v>
      </c>
    </row>
    <row r="26" spans="1:11" x14ac:dyDescent="0.3">
      <c r="A26" s="151"/>
      <c r="B26" s="151"/>
      <c r="C26" s="150"/>
      <c r="D26" s="151"/>
      <c r="E26" s="100">
        <f t="shared" si="0"/>
        <v>0</v>
      </c>
    </row>
    <row r="27" spans="1:11" ht="15" x14ac:dyDescent="0.3">
      <c r="A27" s="122" t="s">
        <v>73</v>
      </c>
      <c r="B27" s="123">
        <f>SUM(E6:E26)</f>
        <v>597.654</v>
      </c>
      <c r="C27" s="152">
        <v>2.5000000000000001E-2</v>
      </c>
      <c r="D27" s="153">
        <v>6</v>
      </c>
      <c r="E27" s="124">
        <f>B27*(C27/12)*D27</f>
        <v>7.470675</v>
      </c>
    </row>
    <row r="28" spans="1:11" x14ac:dyDescent="0.3">
      <c r="A28" s="125" t="s">
        <v>24</v>
      </c>
      <c r="B28" s="126"/>
      <c r="C28" s="127"/>
      <c r="D28" s="128"/>
      <c r="E28" s="129">
        <f>SUM(E6:E27)</f>
        <v>605.12467500000002</v>
      </c>
      <c r="F28" s="94"/>
    </row>
    <row r="29" spans="1:11" x14ac:dyDescent="0.3">
      <c r="A29" s="130"/>
      <c r="B29" s="131"/>
      <c r="C29" s="131"/>
      <c r="D29" s="131"/>
      <c r="F29" s="101"/>
    </row>
    <row r="30" spans="1:11" x14ac:dyDescent="0.3">
      <c r="A30" s="86" t="s">
        <v>28</v>
      </c>
      <c r="B30" s="95"/>
      <c r="C30" s="95"/>
      <c r="D30" s="95"/>
      <c r="E30" s="95"/>
      <c r="F30" s="101"/>
    </row>
    <row r="31" spans="1:11" x14ac:dyDescent="0.3">
      <c r="A31" s="92" t="s">
        <v>26</v>
      </c>
      <c r="B31" s="92" t="s">
        <v>12</v>
      </c>
      <c r="C31" s="92" t="s">
        <v>14</v>
      </c>
      <c r="D31" s="92" t="s">
        <v>15</v>
      </c>
      <c r="E31" s="93" t="s">
        <v>0</v>
      </c>
      <c r="F31" s="101"/>
    </row>
    <row r="32" spans="1:11" x14ac:dyDescent="0.3">
      <c r="A32" s="99" t="s">
        <v>47</v>
      </c>
      <c r="B32" s="99" t="s">
        <v>20</v>
      </c>
      <c r="C32" s="150">
        <v>8.4</v>
      </c>
      <c r="D32" s="151">
        <v>1</v>
      </c>
      <c r="E32" s="100">
        <f>C32*D32</f>
        <v>8.4</v>
      </c>
      <c r="F32" s="101"/>
    </row>
    <row r="33" spans="1:10" x14ac:dyDescent="0.3">
      <c r="A33" s="99" t="s">
        <v>45</v>
      </c>
      <c r="B33" s="99" t="s">
        <v>20</v>
      </c>
      <c r="C33" s="150">
        <v>9.2899999999999991</v>
      </c>
      <c r="D33" s="151">
        <v>1</v>
      </c>
      <c r="E33" s="100">
        <f>C33*D33</f>
        <v>9.2899999999999991</v>
      </c>
      <c r="F33" s="101"/>
    </row>
    <row r="34" spans="1:10" x14ac:dyDescent="0.3">
      <c r="A34" s="99" t="s">
        <v>46</v>
      </c>
      <c r="B34" s="99" t="s">
        <v>20</v>
      </c>
      <c r="C34" s="150">
        <v>13.8</v>
      </c>
      <c r="D34" s="151">
        <v>6</v>
      </c>
      <c r="E34" s="100">
        <f t="shared" ref="E34:E49" si="2">C34*D34</f>
        <v>82.800000000000011</v>
      </c>
      <c r="F34" s="101"/>
    </row>
    <row r="35" spans="1:10" x14ac:dyDescent="0.3">
      <c r="A35" s="99" t="s">
        <v>48</v>
      </c>
      <c r="B35" s="99" t="s">
        <v>22</v>
      </c>
      <c r="C35" s="150">
        <v>24.67</v>
      </c>
      <c r="D35" s="151">
        <v>1</v>
      </c>
      <c r="E35" s="100">
        <f t="shared" si="2"/>
        <v>24.67</v>
      </c>
      <c r="F35" s="101"/>
    </row>
    <row r="36" spans="1:10" x14ac:dyDescent="0.3">
      <c r="A36" s="99" t="s">
        <v>8</v>
      </c>
      <c r="B36" s="99" t="s">
        <v>22</v>
      </c>
      <c r="C36" s="150">
        <v>18.100000000000001</v>
      </c>
      <c r="D36" s="151">
        <v>2</v>
      </c>
      <c r="E36" s="100">
        <f t="shared" si="2"/>
        <v>36.200000000000003</v>
      </c>
      <c r="F36" s="101"/>
    </row>
    <row r="37" spans="1:10" x14ac:dyDescent="0.3">
      <c r="A37" s="99" t="s">
        <v>9</v>
      </c>
      <c r="B37" s="99" t="s">
        <v>22</v>
      </c>
      <c r="C37" s="150">
        <v>25</v>
      </c>
      <c r="D37" s="151">
        <v>1</v>
      </c>
      <c r="E37" s="100">
        <f t="shared" si="2"/>
        <v>25</v>
      </c>
      <c r="F37" s="101"/>
      <c r="G37" s="89" t="s">
        <v>74</v>
      </c>
      <c r="H37" s="89"/>
    </row>
    <row r="38" spans="1:10" x14ac:dyDescent="0.3">
      <c r="A38" s="99" t="s">
        <v>76</v>
      </c>
      <c r="B38" s="99" t="s">
        <v>22</v>
      </c>
      <c r="C38" s="150">
        <v>18.899999999999999</v>
      </c>
      <c r="D38" s="151">
        <v>1</v>
      </c>
      <c r="E38" s="100">
        <f t="shared" si="2"/>
        <v>18.899999999999999</v>
      </c>
      <c r="F38" s="101"/>
      <c r="G38" s="89"/>
      <c r="H38" s="89"/>
      <c r="I38" s="89"/>
      <c r="J38" s="89"/>
    </row>
    <row r="39" spans="1:10" x14ac:dyDescent="0.3">
      <c r="A39" s="99" t="s">
        <v>36</v>
      </c>
      <c r="B39" s="99" t="s">
        <v>22</v>
      </c>
      <c r="C39" s="150">
        <v>9.8000000000000007</v>
      </c>
      <c r="D39" s="151">
        <v>2</v>
      </c>
      <c r="E39" s="100">
        <f t="shared" si="2"/>
        <v>19.600000000000001</v>
      </c>
      <c r="F39" s="101"/>
      <c r="G39" s="89"/>
      <c r="H39" s="89"/>
      <c r="I39" s="89"/>
      <c r="J39" s="89"/>
    </row>
    <row r="40" spans="1:10" ht="15" x14ac:dyDescent="0.3">
      <c r="A40" s="99" t="s">
        <v>71</v>
      </c>
      <c r="B40" s="99" t="s">
        <v>30</v>
      </c>
      <c r="C40" s="150">
        <v>97.84</v>
      </c>
      <c r="D40" s="151">
        <v>0.5</v>
      </c>
      <c r="E40" s="100">
        <f t="shared" si="2"/>
        <v>48.92</v>
      </c>
      <c r="F40" s="101"/>
    </row>
    <row r="41" spans="1:10" ht="15" x14ac:dyDescent="0.3">
      <c r="A41" s="99" t="s">
        <v>72</v>
      </c>
      <c r="B41" s="99" t="s">
        <v>23</v>
      </c>
      <c r="C41" s="150">
        <v>5.24</v>
      </c>
      <c r="D41" s="151">
        <v>6</v>
      </c>
      <c r="E41" s="100">
        <f t="shared" si="2"/>
        <v>31.44</v>
      </c>
    </row>
    <row r="42" spans="1:10" ht="15" x14ac:dyDescent="0.3">
      <c r="A42" s="99" t="s">
        <v>49</v>
      </c>
      <c r="B42" s="99" t="s">
        <v>22</v>
      </c>
      <c r="C42" s="150"/>
      <c r="D42" s="151"/>
      <c r="E42" s="100">
        <f t="shared" si="2"/>
        <v>0</v>
      </c>
    </row>
    <row r="43" spans="1:10" x14ac:dyDescent="0.3">
      <c r="A43" s="151"/>
      <c r="B43" s="151"/>
      <c r="C43" s="150"/>
      <c r="D43" s="151"/>
      <c r="E43" s="100">
        <f t="shared" si="2"/>
        <v>0</v>
      </c>
    </row>
    <row r="44" spans="1:10" x14ac:dyDescent="0.3">
      <c r="A44" s="151"/>
      <c r="B44" s="151"/>
      <c r="C44" s="150"/>
      <c r="D44" s="151"/>
      <c r="E44" s="100">
        <f t="shared" si="2"/>
        <v>0</v>
      </c>
    </row>
    <row r="45" spans="1:10" x14ac:dyDescent="0.3">
      <c r="A45" s="151"/>
      <c r="B45" s="151"/>
      <c r="C45" s="150"/>
      <c r="D45" s="151"/>
      <c r="E45" s="100">
        <f t="shared" si="2"/>
        <v>0</v>
      </c>
    </row>
    <row r="46" spans="1:10" x14ac:dyDescent="0.3">
      <c r="A46" s="151"/>
      <c r="B46" s="151"/>
      <c r="C46" s="150"/>
      <c r="D46" s="151"/>
      <c r="E46" s="100">
        <f t="shared" si="2"/>
        <v>0</v>
      </c>
    </row>
    <row r="47" spans="1:10" x14ac:dyDescent="0.3">
      <c r="A47" s="151"/>
      <c r="B47" s="151"/>
      <c r="C47" s="150"/>
      <c r="D47" s="151"/>
      <c r="E47" s="100">
        <f t="shared" si="2"/>
        <v>0</v>
      </c>
    </row>
    <row r="48" spans="1:10" x14ac:dyDescent="0.3">
      <c r="A48" s="151"/>
      <c r="B48" s="151"/>
      <c r="C48" s="150"/>
      <c r="D48" s="151"/>
      <c r="E48" s="100">
        <f t="shared" si="2"/>
        <v>0</v>
      </c>
    </row>
    <row r="49" spans="1:12" x14ac:dyDescent="0.3">
      <c r="A49" s="151"/>
      <c r="B49" s="151"/>
      <c r="C49" s="150"/>
      <c r="D49" s="151"/>
      <c r="E49" s="100">
        <f t="shared" si="2"/>
        <v>0</v>
      </c>
    </row>
    <row r="50" spans="1:12" x14ac:dyDescent="0.3">
      <c r="A50" s="125" t="s">
        <v>25</v>
      </c>
      <c r="B50" s="132"/>
      <c r="C50" s="132"/>
      <c r="D50" s="132"/>
      <c r="E50" s="133">
        <f>SUM(E32:E49)</f>
        <v>305.22000000000003</v>
      </c>
    </row>
    <row r="51" spans="1:12" x14ac:dyDescent="0.3">
      <c r="A51" s="134"/>
      <c r="B51" s="89"/>
      <c r="C51" s="89"/>
      <c r="D51" s="89"/>
      <c r="E51" s="135"/>
    </row>
    <row r="52" spans="1:12" x14ac:dyDescent="0.3">
      <c r="A52" s="86" t="s">
        <v>43</v>
      </c>
      <c r="B52" s="95"/>
      <c r="C52" s="95"/>
      <c r="D52" s="95"/>
      <c r="E52" s="95"/>
      <c r="F52" s="101"/>
    </row>
    <row r="53" spans="1:12" x14ac:dyDescent="0.3">
      <c r="A53" s="92" t="s">
        <v>26</v>
      </c>
      <c r="B53" s="92" t="s">
        <v>12</v>
      </c>
      <c r="C53" s="92" t="s">
        <v>14</v>
      </c>
      <c r="D53" s="92" t="s">
        <v>15</v>
      </c>
      <c r="E53" s="93" t="s">
        <v>0</v>
      </c>
      <c r="F53" s="101"/>
    </row>
    <row r="54" spans="1:12" ht="15" x14ac:dyDescent="0.3">
      <c r="A54" s="99" t="s">
        <v>53</v>
      </c>
      <c r="B54" s="99" t="s">
        <v>19</v>
      </c>
      <c r="C54" s="150">
        <v>27</v>
      </c>
      <c r="D54" s="136">
        <f>H8/2000</f>
        <v>9</v>
      </c>
      <c r="E54" s="100">
        <f>C54*D54</f>
        <v>243</v>
      </c>
      <c r="F54" s="101"/>
    </row>
    <row r="55" spans="1:12" x14ac:dyDescent="0.3">
      <c r="A55" s="99" t="s">
        <v>51</v>
      </c>
      <c r="B55" s="99" t="s">
        <v>19</v>
      </c>
      <c r="C55" s="150">
        <v>27</v>
      </c>
      <c r="D55" s="136">
        <f>H9/2000</f>
        <v>7</v>
      </c>
      <c r="E55" s="100">
        <f>C55*D55</f>
        <v>189</v>
      </c>
      <c r="F55" s="101"/>
    </row>
    <row r="56" spans="1:12" x14ac:dyDescent="0.3">
      <c r="A56" s="99" t="s">
        <v>52</v>
      </c>
      <c r="B56" s="99" t="s">
        <v>19</v>
      </c>
      <c r="C56" s="150">
        <v>27</v>
      </c>
      <c r="D56" s="136">
        <f>H10/2000</f>
        <v>3</v>
      </c>
      <c r="E56" s="100">
        <f>C56*D56</f>
        <v>81</v>
      </c>
      <c r="F56" s="101"/>
    </row>
    <row r="57" spans="1:12" x14ac:dyDescent="0.3">
      <c r="A57" s="99" t="s">
        <v>55</v>
      </c>
      <c r="B57" s="99"/>
      <c r="C57" s="137"/>
      <c r="D57" s="136"/>
      <c r="E57" s="100"/>
      <c r="F57" s="101"/>
    </row>
    <row r="58" spans="1:12" x14ac:dyDescent="0.3">
      <c r="A58" s="99" t="s">
        <v>56</v>
      </c>
      <c r="B58" s="99" t="s">
        <v>59</v>
      </c>
      <c r="C58" s="150">
        <v>-25</v>
      </c>
      <c r="D58" s="136">
        <f>H8/2000</f>
        <v>9</v>
      </c>
      <c r="E58" s="100">
        <f>C58*D58</f>
        <v>-225</v>
      </c>
      <c r="F58" s="101"/>
    </row>
    <row r="59" spans="1:12" x14ac:dyDescent="0.3">
      <c r="A59" s="99" t="s">
        <v>57</v>
      </c>
      <c r="B59" s="99" t="s">
        <v>19</v>
      </c>
      <c r="C59" s="150">
        <v>-25</v>
      </c>
      <c r="D59" s="136">
        <f>H9/2000</f>
        <v>7</v>
      </c>
      <c r="E59" s="100">
        <f t="shared" ref="E59:E60" si="3">C59*D59</f>
        <v>-175</v>
      </c>
      <c r="F59" s="138"/>
    </row>
    <row r="60" spans="1:12" x14ac:dyDescent="0.3">
      <c r="A60" s="99" t="s">
        <v>58</v>
      </c>
      <c r="B60" s="99" t="s">
        <v>19</v>
      </c>
      <c r="C60" s="150">
        <v>-25</v>
      </c>
      <c r="D60" s="136">
        <f>H10/2000</f>
        <v>3</v>
      </c>
      <c r="E60" s="100">
        <f t="shared" si="3"/>
        <v>-75</v>
      </c>
    </row>
    <row r="61" spans="1:12" x14ac:dyDescent="0.3">
      <c r="E61" s="111"/>
    </row>
    <row r="62" spans="1:12" x14ac:dyDescent="0.3">
      <c r="A62" s="139" t="s">
        <v>44</v>
      </c>
      <c r="B62" s="140"/>
      <c r="C62" s="141"/>
      <c r="D62" s="141"/>
      <c r="E62" s="142">
        <f>E28+E50+E55</f>
        <v>1099.3446750000001</v>
      </c>
      <c r="F62" s="143"/>
      <c r="G62" s="89"/>
      <c r="H62" s="89"/>
    </row>
    <row r="63" spans="1:12" x14ac:dyDescent="0.3">
      <c r="A63" s="139" t="s">
        <v>10</v>
      </c>
      <c r="B63" s="140"/>
      <c r="C63" s="141"/>
      <c r="D63" s="141"/>
      <c r="E63" s="142">
        <f>(($H9*$H$11)*J$7)+(($H9*$G$12)*$K$12)</f>
        <v>1932.0000000000002</v>
      </c>
    </row>
    <row r="64" spans="1:12" x14ac:dyDescent="0.3">
      <c r="A64" s="139" t="s">
        <v>11</v>
      </c>
      <c r="B64" s="144"/>
      <c r="C64" s="145"/>
      <c r="D64" s="145"/>
      <c r="E64" s="146">
        <f>SUM(E63-E62)</f>
        <v>832.65532500000018</v>
      </c>
      <c r="F64" s="138"/>
      <c r="K64" s="89"/>
      <c r="L64" s="89"/>
    </row>
    <row r="65" spans="1:18" x14ac:dyDescent="0.3">
      <c r="I65" s="89"/>
      <c r="K65" s="89"/>
      <c r="L65" s="89"/>
      <c r="M65" s="89"/>
      <c r="N65" s="89"/>
      <c r="O65" s="89"/>
      <c r="P65" s="89"/>
      <c r="Q65" s="89"/>
      <c r="R65" s="89"/>
    </row>
    <row r="66" spans="1:18" ht="15" x14ac:dyDescent="0.3">
      <c r="A66" s="147"/>
      <c r="K66" s="89"/>
      <c r="L66" s="89"/>
    </row>
    <row r="67" spans="1:18" ht="15" x14ac:dyDescent="0.3">
      <c r="A67" s="89" t="s">
        <v>70</v>
      </c>
      <c r="B67" s="89"/>
      <c r="C67" s="89"/>
      <c r="D67" s="89"/>
      <c r="E67" s="89"/>
    </row>
    <row r="68" spans="1:18" x14ac:dyDescent="0.3">
      <c r="A68" s="89"/>
      <c r="B68" s="89"/>
      <c r="C68" s="89"/>
      <c r="D68" s="89"/>
      <c r="E68" s="89"/>
    </row>
    <row r="69" spans="1:18" ht="15" x14ac:dyDescent="0.3">
      <c r="A69" s="82" t="s">
        <v>69</v>
      </c>
      <c r="B69" s="148"/>
      <c r="C69" s="148"/>
      <c r="D69" s="148"/>
      <c r="E69" s="149"/>
      <c r="F69" s="143"/>
      <c r="G69" s="89"/>
    </row>
    <row r="70" spans="1:18" x14ac:dyDescent="0.3">
      <c r="A70" s="82" t="s">
        <v>41</v>
      </c>
      <c r="F70" s="143"/>
      <c r="G70" s="89"/>
    </row>
    <row r="72" spans="1:18" ht="15" x14ac:dyDescent="0.3">
      <c r="A72" s="147" t="s">
        <v>50</v>
      </c>
    </row>
    <row r="74" spans="1:18" ht="15" x14ac:dyDescent="0.3">
      <c r="A74" s="82" t="s">
        <v>54</v>
      </c>
    </row>
  </sheetData>
  <sheetProtection algorithmName="SHA-512" hashValue="x6+OOkMB+yH+THpTwv6sNVYLJsxuzmlhiJHLkbrGG2uPDEq5aU7o3NUCnBWCxzP5E1gooVmNy6MwzCOz3g+nmw==" saltValue="XyfA0bWjQ/oltOXVCwRgzw==" spinCount="100000" sheet="1" objects="1" scenarios="1"/>
  <protectedRanges>
    <protectedRange sqref="C32:D49" name="Range8"/>
    <protectedRange sqref="K12:K14" name="Range7"/>
    <protectedRange sqref="H8:H11" name="Range6"/>
    <protectedRange sqref="I7:K7" name="Range5"/>
    <protectedRange sqref="C27:D28" name="Range4"/>
    <protectedRange sqref="C6:D10" name="Range2"/>
    <protectedRange sqref="A11:D26" name="Range1"/>
  </protectedRange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Estimated</vt:lpstr>
      <vt:lpstr>Actual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Ellen W. Jennings</dc:creator>
  <cp:lastModifiedBy>Emmalea Ernest</cp:lastModifiedBy>
  <cp:lastPrinted>2008-12-04T20:52:17Z</cp:lastPrinted>
  <dcterms:created xsi:type="dcterms:W3CDTF">2000-09-13T10:07:55Z</dcterms:created>
  <dcterms:modified xsi:type="dcterms:W3CDTF">2016-11-09T15:06:55Z</dcterms:modified>
</cp:coreProperties>
</file>