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lea.BLUEHEN\Dropbox\CropBudgets\New Budgets\2016Processing\"/>
    </mc:Choice>
  </mc:AlternateContent>
  <bookViews>
    <workbookView xWindow="480" yWindow="108" windowWidth="9696" windowHeight="7296"/>
  </bookViews>
  <sheets>
    <sheet name="Estimated" sheetId="1" r:id="rId1"/>
    <sheet name="Actual" sheetId="3" r:id="rId2"/>
  </sheets>
  <calcPr calcId="152511"/>
</workbook>
</file>

<file path=xl/calcChain.xml><?xml version="1.0" encoding="utf-8"?>
<calcChain xmlns="http://schemas.openxmlformats.org/spreadsheetml/2006/main">
  <c r="E29" i="3" l="1"/>
  <c r="B28" i="3"/>
  <c r="E42" i="3" l="1"/>
  <c r="E43" i="3"/>
  <c r="E44" i="3"/>
  <c r="E45" i="3"/>
  <c r="E46" i="3"/>
  <c r="E47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59" i="3"/>
  <c r="E54" i="3"/>
  <c r="D54" i="3"/>
  <c r="C54" i="3"/>
  <c r="D53" i="3"/>
  <c r="E53" i="3" s="1"/>
  <c r="C53" i="3"/>
  <c r="D52" i="3"/>
  <c r="C52" i="3"/>
  <c r="E52" i="3" s="1"/>
  <c r="E41" i="3"/>
  <c r="E40" i="3"/>
  <c r="E48" i="3" s="1"/>
  <c r="E39" i="3"/>
  <c r="E38" i="3"/>
  <c r="E37" i="3"/>
  <c r="E36" i="3"/>
  <c r="E35" i="3"/>
  <c r="E34" i="3"/>
  <c r="E33" i="3"/>
  <c r="E13" i="3"/>
  <c r="E12" i="3"/>
  <c r="E11" i="3"/>
  <c r="E10" i="3"/>
  <c r="E9" i="3"/>
  <c r="E8" i="3"/>
  <c r="E7" i="3"/>
  <c r="E6" i="3"/>
  <c r="E28" i="3" l="1"/>
  <c r="E45" i="1"/>
  <c r="E38" i="1"/>
  <c r="I9" i="3" l="1"/>
  <c r="K8" i="3"/>
  <c r="E58" i="3"/>
  <c r="E60" i="3" s="1"/>
  <c r="K10" i="3"/>
  <c r="J10" i="3"/>
  <c r="J8" i="3"/>
  <c r="I10" i="3"/>
  <c r="I8" i="3"/>
  <c r="K9" i="3"/>
  <c r="J9" i="3"/>
  <c r="C38" i="1"/>
  <c r="E12" i="1"/>
  <c r="E13" i="1"/>
  <c r="E14" i="1"/>
  <c r="E15" i="1"/>
  <c r="E16" i="1"/>
  <c r="E17" i="1"/>
  <c r="E18" i="1"/>
  <c r="E33" i="1" l="1"/>
  <c r="E28" i="1" l="1"/>
  <c r="E26" i="1"/>
  <c r="E27" i="1"/>
  <c r="E32" i="1" l="1"/>
  <c r="E31" i="1"/>
  <c r="E30" i="1"/>
  <c r="E29" i="1"/>
  <c r="E8" i="1" l="1"/>
  <c r="C40" i="1"/>
  <c r="C39" i="1"/>
  <c r="D39" i="1"/>
  <c r="D40" i="1"/>
  <c r="D38" i="1"/>
  <c r="E10" i="1"/>
  <c r="E19" i="1"/>
  <c r="E6" i="1"/>
  <c r="E7" i="1"/>
  <c r="E11" i="1"/>
  <c r="E9" i="1"/>
  <c r="E25" i="1"/>
  <c r="E34" i="1" s="1"/>
  <c r="E44" i="1" s="1"/>
  <c r="B20" i="1" l="1"/>
  <c r="E40" i="1"/>
  <c r="E39" i="1"/>
  <c r="E20" i="1" l="1"/>
  <c r="E21" i="1" s="1"/>
  <c r="J9" i="1" l="1"/>
  <c r="I8" i="1"/>
  <c r="K8" i="1"/>
  <c r="K10" i="1"/>
  <c r="I10" i="1"/>
  <c r="K9" i="1"/>
  <c r="E46" i="1"/>
  <c r="I9" i="1"/>
  <c r="J8" i="1"/>
  <c r="J10" i="1"/>
</calcChain>
</file>

<file path=xl/sharedStrings.xml><?xml version="1.0" encoding="utf-8"?>
<sst xmlns="http://schemas.openxmlformats.org/spreadsheetml/2006/main" count="198" uniqueCount="72">
  <si>
    <t>Cost/Acre</t>
  </si>
  <si>
    <t>Returns Based On Example Costs</t>
  </si>
  <si>
    <t>Price Assumptions</t>
  </si>
  <si>
    <t>Expected</t>
  </si>
  <si>
    <t>Nitrogen</t>
  </si>
  <si>
    <t>Seed</t>
  </si>
  <si>
    <t>Disk &amp; Harrowing</t>
  </si>
  <si>
    <t>Planting</t>
  </si>
  <si>
    <t>Expected Returns (price x yield)</t>
  </si>
  <si>
    <t>Net Available for Rent or Land Payment</t>
  </si>
  <si>
    <t>Unit</t>
  </si>
  <si>
    <t>lbs</t>
  </si>
  <si>
    <t>Price/Unit</t>
  </si>
  <si>
    <t>Units/A</t>
  </si>
  <si>
    <t>Phosphorous</t>
  </si>
  <si>
    <t>Potassium</t>
  </si>
  <si>
    <t>Estimated Costs - Do not make changes here.</t>
  </si>
  <si>
    <t>ton</t>
  </si>
  <si>
    <t>application</t>
  </si>
  <si>
    <t>Lime (prorated over 3 years)</t>
  </si>
  <si>
    <t>acre</t>
  </si>
  <si>
    <t>acre inch</t>
  </si>
  <si>
    <t>Total Variable Costs</t>
  </si>
  <si>
    <t>Total Fixed Costs</t>
  </si>
  <si>
    <t>Input/Item</t>
  </si>
  <si>
    <t>VARIABLE COSTS</t>
  </si>
  <si>
    <t>FIXED COSTS (custom rates are used as a proxy for field operation costs)</t>
  </si>
  <si>
    <t>year</t>
  </si>
  <si>
    <t>SNAP BEANS - PROCESSING</t>
  </si>
  <si>
    <t>Yield Assumptions (tons)</t>
  </si>
  <si>
    <t>Use accompanying irrigation cost calculator to determine your irrigation costs.</t>
  </si>
  <si>
    <t>thousand</t>
  </si>
  <si>
    <t>Excellent</t>
  </si>
  <si>
    <t>Poor</t>
  </si>
  <si>
    <t>High</t>
  </si>
  <si>
    <t>Average</t>
  </si>
  <si>
    <t>Low</t>
  </si>
  <si>
    <t>University of Delaware Cooperative Extension Vegetable Crop Budget</t>
  </si>
  <si>
    <t>pint</t>
  </si>
  <si>
    <t>oz</t>
  </si>
  <si>
    <t>Yield Dependent Costs</t>
  </si>
  <si>
    <t>Ton</t>
  </si>
  <si>
    <t>Harvest &amp; Hauling @ Excellent Yield</t>
  </si>
  <si>
    <t>Harvest &amp; Hauling @ Expected Yield</t>
  </si>
  <si>
    <t>Harvest &amp; Hauling @ Poor Yield</t>
  </si>
  <si>
    <t>Harvest Cost</t>
  </si>
  <si>
    <t>Hauling Cost</t>
  </si>
  <si>
    <t>Total Cash Costs at Expected Yield</t>
  </si>
  <si>
    <t>Actual Costs - Enter your actual information in the yellow highlighted cells</t>
  </si>
  <si>
    <r>
      <t xml:space="preserve">Applying Chemicals </t>
    </r>
    <r>
      <rPr>
        <b/>
        <sz val="10"/>
        <rFont val="Calibri"/>
        <family val="2"/>
      </rPr>
      <t>Ground</t>
    </r>
  </si>
  <si>
    <r>
      <t>Applying Chemicals</t>
    </r>
    <r>
      <rPr>
        <b/>
        <sz val="10"/>
        <rFont val="Calibri"/>
        <family val="2"/>
      </rPr>
      <t xml:space="preserve"> Aerial</t>
    </r>
  </si>
  <si>
    <t>Crop Insurance</t>
  </si>
  <si>
    <r>
      <t xml:space="preserve">Applying Fertilizer </t>
    </r>
    <r>
      <rPr>
        <b/>
        <sz val="10"/>
        <rFont val="Calibri"/>
        <family val="2"/>
      </rPr>
      <t>Broadcast</t>
    </r>
  </si>
  <si>
    <t>Tillage (moldboard)</t>
  </si>
  <si>
    <t>Herbicide - Dual Magnum</t>
  </si>
  <si>
    <t>Insecticide - Besiege</t>
  </si>
  <si>
    <t>Fungicide - ProPhyt</t>
  </si>
  <si>
    <t>Insecticide - Warrior II</t>
  </si>
  <si>
    <t>Herbicide- Reflex</t>
  </si>
  <si>
    <t>Herbicide- Basagram</t>
  </si>
  <si>
    <t xml:space="preserve">Insecticide-bifenthrin </t>
  </si>
  <si>
    <t>Fungicide-Ridomil Gold Copper</t>
  </si>
  <si>
    <t xml:space="preserve"> </t>
  </si>
  <si>
    <t>.</t>
  </si>
  <si>
    <t>Custom rate for vertical tillage is $18.55, custom rate for chisel plow is $21.70.)</t>
  </si>
  <si>
    <t>Fungicide - Topsin 4.5 L</t>
  </si>
  <si>
    <t>fl oz</t>
  </si>
  <si>
    <r>
      <t>Interest on Variable Costs</t>
    </r>
    <r>
      <rPr>
        <vertAlign val="superscript"/>
        <sz val="10"/>
        <rFont val="Calibri"/>
        <family val="2"/>
      </rPr>
      <t>1</t>
    </r>
  </si>
  <si>
    <r>
      <t>Irrigation (fixed costs)</t>
    </r>
    <r>
      <rPr>
        <vertAlign val="superscript"/>
        <sz val="10"/>
        <rFont val="Calibri"/>
        <family val="2"/>
      </rPr>
      <t>2</t>
    </r>
  </si>
  <si>
    <r>
      <t>Irrigation (operating costs)</t>
    </r>
    <r>
      <rPr>
        <vertAlign val="superscript"/>
        <sz val="10"/>
        <rFont val="Calibri"/>
        <family val="2"/>
      </rPr>
      <t>2</t>
    </r>
  </si>
  <si>
    <r>
      <t>2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</si>
  <si>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r>
      <t>1</t>
    </r>
    <r>
      <rPr>
        <sz val="10"/>
        <rFont val="Calibri"/>
        <family val="2"/>
      </rPr>
      <t xml:space="preserve"> Cells , from left to right, correspond to total variable costs,  interest rate, and number of months interest is charged.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</si>
</sst>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#,##0.0"/>
  </numFmts>
  <fonts count="15" x14ac:knownFonts="1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3" fillId="0" borderId="0" xfId="0" applyFont="1" applyBorder="1"/>
    <xf numFmtId="0" fontId="7" fillId="0" borderId="0" xfId="0" applyFont="1" applyBorder="1"/>
    <xf numFmtId="164" fontId="6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164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Protection="1">
      <protection locked="0"/>
    </xf>
    <xf numFmtId="164" fontId="3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9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0" fontId="10" fillId="2" borderId="0" xfId="0" applyFont="1" applyFill="1" applyBorder="1"/>
    <xf numFmtId="0" fontId="3" fillId="0" borderId="1" xfId="0" applyFont="1" applyBorder="1"/>
    <xf numFmtId="164" fontId="3" fillId="0" borderId="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0" fillId="2" borderId="4" xfId="0" applyFont="1" applyFill="1" applyBorder="1"/>
    <xf numFmtId="0" fontId="9" fillId="2" borderId="6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/>
    <xf numFmtId="0" fontId="3" fillId="0" borderId="7" xfId="0" applyFont="1" applyBorder="1"/>
    <xf numFmtId="164" fontId="3" fillId="0" borderId="8" xfId="0" applyNumberFormat="1" applyFont="1" applyFill="1" applyBorder="1" applyAlignment="1">
      <alignment horizontal="center"/>
    </xf>
    <xf numFmtId="0" fontId="7" fillId="0" borderId="7" xfId="0" applyFont="1" applyBorder="1"/>
    <xf numFmtId="164" fontId="6" fillId="4" borderId="8" xfId="0" applyNumberFormat="1" applyFont="1" applyFill="1" applyBorder="1" applyAlignment="1">
      <alignment horizontal="center"/>
    </xf>
    <xf numFmtId="0" fontId="11" fillId="0" borderId="0" xfId="0" applyFont="1" applyBorder="1"/>
    <xf numFmtId="0" fontId="6" fillId="3" borderId="3" xfId="0" applyFont="1" applyFill="1" applyBorder="1" applyAlignment="1">
      <alignment horizontal="right"/>
    </xf>
    <xf numFmtId="0" fontId="3" fillId="3" borderId="7" xfId="0" applyFont="1" applyFill="1" applyBorder="1"/>
    <xf numFmtId="164" fontId="3" fillId="3" borderId="8" xfId="0" applyNumberFormat="1" applyFont="1" applyFill="1" applyBorder="1"/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7" xfId="0" applyFont="1" applyFill="1" applyBorder="1"/>
    <xf numFmtId="0" fontId="12" fillId="2" borderId="7" xfId="0" applyFont="1" applyFill="1" applyBorder="1"/>
    <xf numFmtId="164" fontId="3" fillId="0" borderId="1" xfId="0" applyNumberFormat="1" applyFont="1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1" fontId="3" fillId="3" borderId="1" xfId="0" applyNumberFormat="1" applyFont="1" applyFill="1" applyBorder="1"/>
    <xf numFmtId="10" fontId="3" fillId="3" borderId="1" xfId="0" applyNumberFormat="1" applyFont="1" applyFill="1" applyBorder="1"/>
    <xf numFmtId="164" fontId="3" fillId="3" borderId="1" xfId="0" applyNumberFormat="1" applyFont="1" applyFill="1" applyBorder="1" applyAlignment="1">
      <alignment horizontal="center"/>
    </xf>
    <xf numFmtId="0" fontId="13" fillId="0" borderId="0" xfId="0" applyFont="1" applyBorder="1"/>
    <xf numFmtId="164" fontId="3" fillId="0" borderId="0" xfId="0" applyNumberFormat="1" applyFont="1" applyFill="1" applyBorder="1"/>
    <xf numFmtId="0" fontId="6" fillId="0" borderId="0" xfId="0" applyFont="1" applyFill="1" applyBorder="1" applyAlignment="1">
      <alignment horizontal="right"/>
    </xf>
    <xf numFmtId="3" fontId="3" fillId="0" borderId="0" xfId="0" applyNumberFormat="1" applyFont="1" applyBorder="1"/>
    <xf numFmtId="165" fontId="3" fillId="0" borderId="1" xfId="0" applyNumberFormat="1" applyFont="1" applyBorder="1"/>
    <xf numFmtId="0" fontId="6" fillId="0" borderId="0" xfId="0" applyFont="1" applyBorder="1"/>
    <xf numFmtId="0" fontId="14" fillId="0" borderId="0" xfId="0" applyFont="1" applyBorder="1"/>
    <xf numFmtId="0" fontId="11" fillId="0" borderId="0" xfId="0" applyFont="1" applyFill="1" applyBorder="1"/>
    <xf numFmtId="0" fontId="3" fillId="0" borderId="1" xfId="0" applyFont="1" applyFill="1" applyBorder="1"/>
    <xf numFmtId="0" fontId="6" fillId="0" borderId="2" xfId="0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8" fontId="6" fillId="0" borderId="14" xfId="0" applyNumberFormat="1" applyFont="1" applyFill="1" applyBorder="1" applyAlignment="1">
      <alignment horizontal="center"/>
    </xf>
    <xf numFmtId="164" fontId="6" fillId="0" borderId="14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0" fontId="6" fillId="0" borderId="3" xfId="0" applyFont="1" applyFill="1" applyBorder="1"/>
    <xf numFmtId="165" fontId="6" fillId="0" borderId="8" xfId="0" applyNumberFormat="1" applyFont="1" applyFill="1" applyBorder="1"/>
    <xf numFmtId="0" fontId="8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13" fillId="0" borderId="0" xfId="0" applyFont="1" applyBorder="1" applyProtection="1"/>
    <xf numFmtId="0" fontId="4" fillId="0" borderId="0" xfId="0" applyFont="1" applyBorder="1" applyProtection="1"/>
    <xf numFmtId="0" fontId="9" fillId="2" borderId="0" xfId="0" applyFont="1" applyFill="1" applyBorder="1" applyProtection="1"/>
    <xf numFmtId="0" fontId="4" fillId="2" borderId="0" xfId="0" applyFont="1" applyFill="1" applyBorder="1" applyProtection="1"/>
    <xf numFmtId="0" fontId="3" fillId="2" borderId="0" xfId="0" applyFont="1" applyFill="1" applyBorder="1" applyProtection="1"/>
    <xf numFmtId="0" fontId="3" fillId="0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Font="1" applyFill="1" applyBorder="1" applyProtection="1"/>
    <xf numFmtId="0" fontId="6" fillId="3" borderId="1" xfId="0" applyFont="1" applyFill="1" applyBorder="1" applyProtection="1"/>
    <xf numFmtId="164" fontId="6" fillId="3" borderId="1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10" fillId="2" borderId="0" xfId="0" applyFont="1" applyFill="1" applyBorder="1" applyProtection="1"/>
    <xf numFmtId="0" fontId="9" fillId="2" borderId="0" xfId="0" applyFont="1" applyFill="1" applyBorder="1" applyAlignment="1" applyProtection="1">
      <alignment horizontal="center"/>
    </xf>
    <xf numFmtId="0" fontId="10" fillId="2" borderId="4" xfId="0" applyFont="1" applyFill="1" applyBorder="1" applyProtection="1"/>
    <xf numFmtId="0" fontId="5" fillId="0" borderId="0" xfId="0" applyFont="1" applyBorder="1" applyProtection="1"/>
    <xf numFmtId="0" fontId="3" fillId="0" borderId="1" xfId="0" applyFont="1" applyFill="1" applyBorder="1" applyProtection="1"/>
    <xf numFmtId="164" fontId="3" fillId="0" borderId="1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2" xfId="0" applyFont="1" applyFill="1" applyBorder="1" applyAlignment="1" applyProtection="1">
      <alignment horizontal="center"/>
    </xf>
    <xf numFmtId="164" fontId="6" fillId="0" borderId="2" xfId="0" applyNumberFormat="1" applyFont="1" applyFill="1" applyBorder="1" applyAlignment="1" applyProtection="1">
      <alignment horizontal="center"/>
    </xf>
    <xf numFmtId="0" fontId="9" fillId="2" borderId="6" xfId="0" applyFont="1" applyFill="1" applyBorder="1" applyProtection="1"/>
    <xf numFmtId="0" fontId="6" fillId="0" borderId="3" xfId="0" applyFont="1" applyFill="1" applyBorder="1" applyProtection="1"/>
    <xf numFmtId="164" fontId="3" fillId="0" borderId="9" xfId="0" applyNumberFormat="1" applyFont="1" applyFill="1" applyBorder="1" applyAlignment="1" applyProtection="1">
      <alignment horizontal="center"/>
    </xf>
    <xf numFmtId="164" fontId="3" fillId="0" borderId="10" xfId="0" applyNumberFormat="1" applyFont="1" applyFill="1" applyBorder="1" applyAlignment="1" applyProtection="1">
      <alignment horizontal="center"/>
    </xf>
    <xf numFmtId="164" fontId="3" fillId="0" borderId="11" xfId="0" applyNumberFormat="1" applyFont="1" applyFill="1" applyBorder="1" applyAlignment="1" applyProtection="1">
      <alignment horizontal="center"/>
    </xf>
    <xf numFmtId="164" fontId="3" fillId="0" borderId="6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164" fontId="3" fillId="0" borderId="12" xfId="0" applyNumberFormat="1" applyFont="1" applyFill="1" applyBorder="1" applyAlignment="1" applyProtection="1">
      <alignment horizontal="center"/>
    </xf>
    <xf numFmtId="164" fontId="3" fillId="0" borderId="5" xfId="0" applyNumberFormat="1" applyFont="1" applyFill="1" applyBorder="1" applyAlignment="1" applyProtection="1">
      <alignment horizontal="center"/>
    </xf>
    <xf numFmtId="164" fontId="3" fillId="0" borderId="13" xfId="0" applyNumberFormat="1" applyFont="1" applyFill="1" applyBorder="1" applyAlignment="1" applyProtection="1">
      <alignment horizontal="center"/>
    </xf>
    <xf numFmtId="0" fontId="6" fillId="0" borderId="0" xfId="0" applyFont="1" applyBorder="1" applyProtection="1"/>
    <xf numFmtId="0" fontId="3" fillId="3" borderId="1" xfId="0" applyFont="1" applyFill="1" applyBorder="1" applyProtection="1"/>
    <xf numFmtId="164" fontId="3" fillId="3" borderId="1" xfId="0" applyNumberFormat="1" applyFont="1" applyFill="1" applyBorder="1" applyProtection="1"/>
    <xf numFmtId="164" fontId="3" fillId="3" borderId="1" xfId="0" applyNumberFormat="1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right"/>
    </xf>
    <xf numFmtId="0" fontId="3" fillId="3" borderId="7" xfId="0" applyFont="1" applyFill="1" applyBorder="1" applyProtection="1"/>
    <xf numFmtId="164" fontId="3" fillId="3" borderId="8" xfId="0" applyNumberFormat="1" applyFont="1" applyFill="1" applyBorder="1" applyProtection="1"/>
    <xf numFmtId="164" fontId="3" fillId="0" borderId="0" xfId="0" applyNumberFormat="1" applyFont="1" applyBorder="1" applyProtection="1"/>
    <xf numFmtId="0" fontId="6" fillId="0" borderId="0" xfId="0" applyFont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Border="1" applyProtection="1"/>
    <xf numFmtId="0" fontId="3" fillId="0" borderId="1" xfId="0" applyFont="1" applyBorder="1" applyProtection="1"/>
    <xf numFmtId="164" fontId="3" fillId="0" borderId="1" xfId="0" applyNumberFormat="1" applyFont="1" applyFill="1" applyBorder="1" applyProtection="1"/>
    <xf numFmtId="3" fontId="3" fillId="0" borderId="0" xfId="0" applyNumberFormat="1" applyFont="1" applyBorder="1" applyProtection="1"/>
    <xf numFmtId="0" fontId="10" fillId="2" borderId="3" xfId="0" applyFont="1" applyFill="1" applyBorder="1" applyProtection="1"/>
    <xf numFmtId="0" fontId="10" fillId="2" borderId="7" xfId="0" applyFont="1" applyFill="1" applyBorder="1" applyProtection="1"/>
    <xf numFmtId="0" fontId="3" fillId="0" borderId="7" xfId="0" applyFont="1" applyBorder="1" applyProtection="1"/>
    <xf numFmtId="164" fontId="3" fillId="0" borderId="8" xfId="0" applyNumberFormat="1" applyFont="1" applyFill="1" applyBorder="1" applyAlignment="1" applyProtection="1">
      <alignment horizontal="center"/>
    </xf>
    <xf numFmtId="0" fontId="12" fillId="2" borderId="7" xfId="0" applyFont="1" applyFill="1" applyBorder="1" applyProtection="1"/>
    <xf numFmtId="0" fontId="7" fillId="0" borderId="7" xfId="0" applyFont="1" applyBorder="1" applyProtection="1"/>
    <xf numFmtId="164" fontId="6" fillId="4" borderId="8" xfId="0" applyNumberFormat="1" applyFont="1" applyFill="1" applyBorder="1" applyAlignment="1" applyProtection="1">
      <alignment horizontal="center"/>
    </xf>
    <xf numFmtId="0" fontId="11" fillId="0" borderId="0" xfId="0" applyFont="1" applyBorder="1" applyProtection="1"/>
    <xf numFmtId="0" fontId="11" fillId="0" borderId="0" xfId="0" applyFont="1" applyFill="1" applyBorder="1" applyProtection="1"/>
    <xf numFmtId="0" fontId="7" fillId="0" borderId="0" xfId="0" applyFont="1" applyBorder="1" applyProtection="1"/>
    <xf numFmtId="164" fontId="6" fillId="0" borderId="0" xfId="0" applyNumberFormat="1" applyFont="1" applyFill="1" applyBorder="1" applyAlignment="1" applyProtection="1">
      <alignment horizontal="center"/>
    </xf>
    <xf numFmtId="0" fontId="14" fillId="0" borderId="0" xfId="0" applyFont="1" applyBorder="1" applyProtection="1"/>
    <xf numFmtId="164" fontId="3" fillId="5" borderId="1" xfId="0" applyNumberFormat="1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164" fontId="3" fillId="5" borderId="14" xfId="0" applyNumberFormat="1" applyFont="1" applyFill="1" applyBorder="1" applyProtection="1">
      <protection locked="0"/>
    </xf>
    <xf numFmtId="10" fontId="3" fillId="5" borderId="1" xfId="0" applyNumberFormat="1" applyFont="1" applyFill="1" applyBorder="1" applyProtection="1">
      <protection locked="0"/>
    </xf>
    <xf numFmtId="1" fontId="3" fillId="5" borderId="1" xfId="0" applyNumberFormat="1" applyFont="1" applyFill="1" applyBorder="1" applyProtection="1">
      <protection locked="0"/>
    </xf>
    <xf numFmtId="0" fontId="3" fillId="5" borderId="0" xfId="0" applyFont="1" applyFill="1" applyBorder="1" applyProtection="1">
      <protection locked="0"/>
    </xf>
    <xf numFmtId="0" fontId="3" fillId="5" borderId="14" xfId="0" applyFont="1" applyFill="1" applyBorder="1" applyProtection="1">
      <protection locked="0"/>
    </xf>
    <xf numFmtId="165" fontId="6" fillId="5" borderId="8" xfId="0" applyNumberFormat="1" applyFont="1" applyFill="1" applyBorder="1" applyProtection="1">
      <protection locked="0"/>
    </xf>
    <xf numFmtId="8" fontId="6" fillId="5" borderId="14" xfId="0" applyNumberFormat="1" applyFont="1" applyFill="1" applyBorder="1" applyAlignment="1" applyProtection="1">
      <alignment horizontal="center"/>
      <protection locked="0"/>
    </xf>
    <xf numFmtId="164" fontId="6" fillId="5" borderId="14" xfId="0" applyNumberFormat="1" applyFont="1" applyFill="1" applyBorder="1" applyAlignment="1" applyProtection="1">
      <alignment horizontal="center"/>
      <protection locked="0"/>
    </xf>
    <xf numFmtId="165" fontId="3" fillId="0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zoomScaleNormal="100" workbookViewId="0">
      <selection activeCell="C33" sqref="C33"/>
    </sheetView>
  </sheetViews>
  <sheetFormatPr defaultColWidth="9.109375" defaultRowHeight="13.8" x14ac:dyDescent="0.3"/>
  <cols>
    <col min="1" max="1" width="29.33203125" style="1" customWidth="1"/>
    <col min="2" max="2" width="10.109375" style="1" customWidth="1"/>
    <col min="3" max="3" width="9.5546875" style="1" customWidth="1"/>
    <col min="4" max="4" width="8.33203125" style="1" customWidth="1"/>
    <col min="5" max="5" width="11.109375" style="1" customWidth="1"/>
    <col min="6" max="6" width="4" style="1" customWidth="1"/>
    <col min="7" max="7" width="11.44140625" style="1" customWidth="1"/>
    <col min="8" max="10" width="9.109375" style="1"/>
    <col min="11" max="11" width="11.109375" style="1" customWidth="1"/>
    <col min="12" max="16384" width="9.109375" style="1"/>
  </cols>
  <sheetData>
    <row r="1" spans="1:11" ht="15.6" x14ac:dyDescent="0.3">
      <c r="A1" s="4" t="s">
        <v>28</v>
      </c>
      <c r="B1" s="5"/>
      <c r="C1" s="5"/>
      <c r="D1" s="5"/>
    </row>
    <row r="2" spans="1:11" ht="15.6" x14ac:dyDescent="0.3">
      <c r="A2" s="45" t="s">
        <v>37</v>
      </c>
      <c r="B2" s="5"/>
      <c r="C2" s="5"/>
      <c r="D2" s="5"/>
    </row>
    <row r="3" spans="1:11" ht="15.6" x14ac:dyDescent="0.3">
      <c r="A3" s="4" t="s">
        <v>16</v>
      </c>
      <c r="B3" s="6"/>
      <c r="D3" s="5"/>
      <c r="G3" s="1" t="s">
        <v>63</v>
      </c>
    </row>
    <row r="4" spans="1:11" ht="15.6" x14ac:dyDescent="0.3">
      <c r="A4" s="13" t="s">
        <v>25</v>
      </c>
      <c r="B4" s="14"/>
      <c r="C4" s="14"/>
      <c r="D4" s="14"/>
      <c r="E4" s="15"/>
      <c r="G4" s="22"/>
      <c r="H4" s="24" t="s">
        <v>1</v>
      </c>
      <c r="I4" s="25"/>
      <c r="J4" s="25"/>
      <c r="K4" s="25"/>
    </row>
    <row r="5" spans="1:11" s="7" customFormat="1" x14ac:dyDescent="0.3">
      <c r="A5" s="34" t="s">
        <v>24</v>
      </c>
      <c r="B5" s="34" t="s">
        <v>10</v>
      </c>
      <c r="C5" s="34" t="s">
        <v>12</v>
      </c>
      <c r="D5" s="34" t="s">
        <v>13</v>
      </c>
      <c r="E5" s="35" t="s">
        <v>0</v>
      </c>
      <c r="F5" s="8"/>
      <c r="G5" s="22"/>
      <c r="H5" s="22"/>
      <c r="I5" s="16"/>
      <c r="J5" s="19" t="s">
        <v>2</v>
      </c>
      <c r="K5" s="20"/>
    </row>
    <row r="6" spans="1:11" x14ac:dyDescent="0.3">
      <c r="A6" s="53" t="s">
        <v>4</v>
      </c>
      <c r="B6" s="53" t="s">
        <v>11</v>
      </c>
      <c r="C6" s="39">
        <v>0.45</v>
      </c>
      <c r="D6" s="53">
        <v>60</v>
      </c>
      <c r="E6" s="18">
        <f t="shared" ref="E6:E19" si="0">(C6*D6)</f>
        <v>27</v>
      </c>
      <c r="F6" s="9"/>
      <c r="G6" s="23"/>
      <c r="H6" s="23"/>
      <c r="I6" s="54" t="s">
        <v>34</v>
      </c>
      <c r="J6" s="55" t="s">
        <v>35</v>
      </c>
      <c r="K6" s="54" t="s">
        <v>36</v>
      </c>
    </row>
    <row r="7" spans="1:11" x14ac:dyDescent="0.3">
      <c r="A7" s="53" t="s">
        <v>14</v>
      </c>
      <c r="B7" s="53" t="s">
        <v>11</v>
      </c>
      <c r="C7" s="39">
        <v>0.56000000000000005</v>
      </c>
      <c r="D7" s="53">
        <v>40</v>
      </c>
      <c r="E7" s="18">
        <f t="shared" si="0"/>
        <v>22.400000000000002</v>
      </c>
      <c r="F7" s="9"/>
      <c r="G7" s="21" t="s">
        <v>29</v>
      </c>
      <c r="H7" s="13"/>
      <c r="I7" s="56">
        <v>220</v>
      </c>
      <c r="J7" s="57">
        <v>210</v>
      </c>
      <c r="K7" s="56">
        <v>200</v>
      </c>
    </row>
    <row r="8" spans="1:11" x14ac:dyDescent="0.3">
      <c r="A8" s="53" t="s">
        <v>15</v>
      </c>
      <c r="B8" s="53" t="s">
        <v>11</v>
      </c>
      <c r="C8" s="39">
        <v>0.33</v>
      </c>
      <c r="D8" s="53">
        <v>60</v>
      </c>
      <c r="E8" s="18">
        <f>(C8*D8)</f>
        <v>19.8</v>
      </c>
      <c r="F8" s="9"/>
      <c r="G8" s="66" t="s">
        <v>32</v>
      </c>
      <c r="H8" s="67">
        <v>6</v>
      </c>
      <c r="I8" s="58">
        <f t="shared" ref="I8:K10" si="1">(I$7*$H8)-$E$21-$E$34-$E38</f>
        <v>250.10987499999999</v>
      </c>
      <c r="J8" s="59">
        <f t="shared" si="1"/>
        <v>190.10987499999999</v>
      </c>
      <c r="K8" s="60">
        <f t="shared" si="1"/>
        <v>130.10987499999999</v>
      </c>
    </row>
    <row r="9" spans="1:11" x14ac:dyDescent="0.3">
      <c r="A9" s="53" t="s">
        <v>19</v>
      </c>
      <c r="B9" s="53" t="s">
        <v>17</v>
      </c>
      <c r="C9" s="39">
        <v>42</v>
      </c>
      <c r="D9" s="53">
        <v>1</v>
      </c>
      <c r="E9" s="18">
        <f>(C9*D9)/3</f>
        <v>14</v>
      </c>
      <c r="F9" s="9"/>
      <c r="G9" s="66" t="s">
        <v>3</v>
      </c>
      <c r="H9" s="67">
        <v>4.5</v>
      </c>
      <c r="I9" s="61">
        <f t="shared" si="1"/>
        <v>24.359874999999988</v>
      </c>
      <c r="J9" s="9">
        <f t="shared" si="1"/>
        <v>-20.640125000000012</v>
      </c>
      <c r="K9" s="62">
        <f t="shared" si="1"/>
        <v>-65.640125000000012</v>
      </c>
    </row>
    <row r="10" spans="1:11" x14ac:dyDescent="0.3">
      <c r="A10" s="53" t="s">
        <v>5</v>
      </c>
      <c r="B10" s="53" t="s">
        <v>31</v>
      </c>
      <c r="C10" s="39">
        <v>1.55</v>
      </c>
      <c r="D10" s="53">
        <v>100</v>
      </c>
      <c r="E10" s="18">
        <f t="shared" si="0"/>
        <v>155</v>
      </c>
      <c r="F10" s="9"/>
      <c r="G10" s="66" t="s">
        <v>33</v>
      </c>
      <c r="H10" s="67">
        <v>2</v>
      </c>
      <c r="I10" s="63">
        <f t="shared" si="1"/>
        <v>-351.89012500000001</v>
      </c>
      <c r="J10" s="64">
        <f t="shared" si="1"/>
        <v>-371.89012500000001</v>
      </c>
      <c r="K10" s="65">
        <f t="shared" si="1"/>
        <v>-391.89012500000001</v>
      </c>
    </row>
    <row r="11" spans="1:11" x14ac:dyDescent="0.3">
      <c r="A11" s="53" t="s">
        <v>54</v>
      </c>
      <c r="B11" s="53" t="s">
        <v>38</v>
      </c>
      <c r="C11" s="39">
        <v>8.6300000000000008</v>
      </c>
      <c r="D11" s="53">
        <v>1</v>
      </c>
      <c r="E11" s="18">
        <f t="shared" si="0"/>
        <v>8.6300000000000008</v>
      </c>
      <c r="F11" s="9"/>
      <c r="G11" s="1" t="s">
        <v>62</v>
      </c>
    </row>
    <row r="12" spans="1:11" x14ac:dyDescent="0.3">
      <c r="A12" s="53" t="s">
        <v>58</v>
      </c>
      <c r="B12" s="53" t="s">
        <v>38</v>
      </c>
      <c r="C12" s="39">
        <v>6</v>
      </c>
      <c r="D12" s="53">
        <v>0.75</v>
      </c>
      <c r="E12" s="18">
        <f t="shared" ref="E12:E18" si="2">(C12*D12)</f>
        <v>4.5</v>
      </c>
      <c r="F12" s="9"/>
    </row>
    <row r="13" spans="1:11" x14ac:dyDescent="0.3">
      <c r="A13" s="53" t="s">
        <v>59</v>
      </c>
      <c r="B13" s="53" t="s">
        <v>38</v>
      </c>
      <c r="C13" s="39">
        <v>7.88</v>
      </c>
      <c r="D13" s="53">
        <v>0.75</v>
      </c>
      <c r="E13" s="18">
        <f t="shared" si="2"/>
        <v>5.91</v>
      </c>
      <c r="F13" s="9"/>
    </row>
    <row r="14" spans="1:11" x14ac:dyDescent="0.3">
      <c r="A14" s="53" t="s">
        <v>55</v>
      </c>
      <c r="B14" s="53" t="s">
        <v>39</v>
      </c>
      <c r="C14" s="39">
        <v>1.33</v>
      </c>
      <c r="D14" s="53">
        <v>9</v>
      </c>
      <c r="E14" s="18">
        <f t="shared" si="2"/>
        <v>11.97</v>
      </c>
      <c r="F14" s="9"/>
    </row>
    <row r="15" spans="1:11" x14ac:dyDescent="0.3">
      <c r="A15" s="53" t="s">
        <v>57</v>
      </c>
      <c r="B15" s="22" t="s">
        <v>39</v>
      </c>
      <c r="C15" s="39">
        <v>1.84</v>
      </c>
      <c r="D15" s="53">
        <v>1.5</v>
      </c>
      <c r="E15" s="18">
        <f t="shared" si="2"/>
        <v>2.7600000000000002</v>
      </c>
      <c r="F15" s="9"/>
    </row>
    <row r="16" spans="1:11" x14ac:dyDescent="0.3">
      <c r="A16" s="53" t="s">
        <v>60</v>
      </c>
      <c r="B16" s="53" t="s">
        <v>39</v>
      </c>
      <c r="C16" s="39">
        <v>0.54</v>
      </c>
      <c r="D16" s="53">
        <v>11</v>
      </c>
      <c r="E16" s="18">
        <f t="shared" si="2"/>
        <v>5.94</v>
      </c>
      <c r="F16" s="9"/>
    </row>
    <row r="17" spans="1:8" x14ac:dyDescent="0.3">
      <c r="A17" s="53" t="s">
        <v>56</v>
      </c>
      <c r="B17" s="22" t="s">
        <v>38</v>
      </c>
      <c r="C17" s="39">
        <v>3.5</v>
      </c>
      <c r="D17" s="53">
        <v>5</v>
      </c>
      <c r="E17" s="18">
        <f t="shared" si="2"/>
        <v>17.5</v>
      </c>
      <c r="F17" s="9"/>
    </row>
    <row r="18" spans="1:8" x14ac:dyDescent="0.3">
      <c r="A18" s="53" t="s">
        <v>61</v>
      </c>
      <c r="B18" s="53" t="s">
        <v>11</v>
      </c>
      <c r="C18" s="39">
        <v>14</v>
      </c>
      <c r="D18" s="53">
        <v>5</v>
      </c>
      <c r="E18" s="18">
        <f t="shared" si="2"/>
        <v>70</v>
      </c>
      <c r="F18" s="9"/>
      <c r="G18" s="50"/>
    </row>
    <row r="19" spans="1:8" x14ac:dyDescent="0.3">
      <c r="A19" s="53" t="s">
        <v>65</v>
      </c>
      <c r="B19" s="53" t="s">
        <v>66</v>
      </c>
      <c r="C19" s="39">
        <v>0.38</v>
      </c>
      <c r="D19" s="53">
        <v>30</v>
      </c>
      <c r="E19" s="18">
        <f t="shared" si="0"/>
        <v>11.4</v>
      </c>
      <c r="F19" s="9"/>
      <c r="H19" s="1" t="s">
        <v>62</v>
      </c>
    </row>
    <row r="20" spans="1:8" ht="15" x14ac:dyDescent="0.3">
      <c r="A20" s="40" t="s">
        <v>67</v>
      </c>
      <c r="B20" s="41">
        <f>SUM(E6:E19)</f>
        <v>376.81</v>
      </c>
      <c r="C20" s="43">
        <v>2.5000000000000001E-2</v>
      </c>
      <c r="D20" s="42">
        <v>6</v>
      </c>
      <c r="E20" s="44">
        <f>B20*(D20/12)*C20</f>
        <v>4.7101250000000006</v>
      </c>
      <c r="F20" s="9"/>
    </row>
    <row r="21" spans="1:8" x14ac:dyDescent="0.3">
      <c r="A21" s="31" t="s">
        <v>22</v>
      </c>
      <c r="B21" s="32"/>
      <c r="C21" s="32"/>
      <c r="D21" s="32"/>
      <c r="E21" s="33">
        <f>SUM(E6:E20)</f>
        <v>381.52012500000001</v>
      </c>
      <c r="F21" s="11"/>
    </row>
    <row r="22" spans="1:8" x14ac:dyDescent="0.3">
      <c r="A22" s="12"/>
      <c r="E22" s="11"/>
      <c r="F22" s="11"/>
    </row>
    <row r="23" spans="1:8" x14ac:dyDescent="0.3">
      <c r="A23" s="13" t="s">
        <v>26</v>
      </c>
      <c r="B23" s="16"/>
      <c r="C23" s="16"/>
      <c r="D23" s="16"/>
      <c r="E23" s="16"/>
    </row>
    <row r="24" spans="1:8" x14ac:dyDescent="0.3">
      <c r="A24" s="34" t="s">
        <v>24</v>
      </c>
      <c r="B24" s="34" t="s">
        <v>10</v>
      </c>
      <c r="C24" s="34" t="s">
        <v>12</v>
      </c>
      <c r="D24" s="34" t="s">
        <v>13</v>
      </c>
      <c r="E24" s="35" t="s">
        <v>0</v>
      </c>
      <c r="F24" s="8"/>
    </row>
    <row r="25" spans="1:8" x14ac:dyDescent="0.3">
      <c r="A25" s="53" t="s">
        <v>52</v>
      </c>
      <c r="B25" s="53" t="s">
        <v>18</v>
      </c>
      <c r="C25" s="39">
        <v>8.4</v>
      </c>
      <c r="D25" s="53">
        <v>1</v>
      </c>
      <c r="E25" s="18">
        <f>C25*D25</f>
        <v>8.4</v>
      </c>
      <c r="F25" s="9"/>
    </row>
    <row r="26" spans="1:8" x14ac:dyDescent="0.3">
      <c r="A26" s="53" t="s">
        <v>49</v>
      </c>
      <c r="B26" s="53" t="s">
        <v>18</v>
      </c>
      <c r="C26" s="39">
        <v>9.2899999999999991</v>
      </c>
      <c r="D26" s="53">
        <v>1</v>
      </c>
      <c r="E26" s="18">
        <f t="shared" ref="E26:E28" si="3">C26*D26</f>
        <v>9.2899999999999991</v>
      </c>
      <c r="F26" s="9"/>
    </row>
    <row r="27" spans="1:8" x14ac:dyDescent="0.3">
      <c r="A27" s="53" t="s">
        <v>50</v>
      </c>
      <c r="B27" s="53" t="s">
        <v>18</v>
      </c>
      <c r="C27" s="39">
        <v>13.8</v>
      </c>
      <c r="D27" s="53">
        <v>6</v>
      </c>
      <c r="E27" s="18">
        <f t="shared" si="3"/>
        <v>82.800000000000011</v>
      </c>
      <c r="F27" s="9"/>
    </row>
    <row r="28" spans="1:8" x14ac:dyDescent="0.3">
      <c r="A28" s="53" t="s">
        <v>53</v>
      </c>
      <c r="B28" s="53" t="s">
        <v>20</v>
      </c>
      <c r="C28" s="39">
        <v>24.67</v>
      </c>
      <c r="D28" s="53">
        <v>1</v>
      </c>
      <c r="E28" s="18">
        <f t="shared" si="3"/>
        <v>24.67</v>
      </c>
      <c r="F28" s="9"/>
      <c r="G28" s="22" t="s">
        <v>64</v>
      </c>
      <c r="H28" s="22"/>
    </row>
    <row r="29" spans="1:8" x14ac:dyDescent="0.3">
      <c r="A29" s="53" t="s">
        <v>6</v>
      </c>
      <c r="B29" s="53" t="s">
        <v>20</v>
      </c>
      <c r="C29" s="39">
        <v>18.100000000000001</v>
      </c>
      <c r="D29" s="53">
        <v>2</v>
      </c>
      <c r="E29" s="18">
        <f t="shared" ref="E29:E33" si="4">C29*D29</f>
        <v>36.200000000000003</v>
      </c>
      <c r="F29" s="9"/>
    </row>
    <row r="30" spans="1:8" x14ac:dyDescent="0.3">
      <c r="A30" s="53" t="s">
        <v>7</v>
      </c>
      <c r="B30" s="53" t="s">
        <v>20</v>
      </c>
      <c r="C30" s="39">
        <v>25</v>
      </c>
      <c r="D30" s="53">
        <v>1</v>
      </c>
      <c r="E30" s="18">
        <f t="shared" si="4"/>
        <v>25</v>
      </c>
      <c r="F30" s="9"/>
    </row>
    <row r="31" spans="1:8" ht="15" x14ac:dyDescent="0.3">
      <c r="A31" s="53" t="s">
        <v>68</v>
      </c>
      <c r="B31" s="53" t="s">
        <v>27</v>
      </c>
      <c r="C31" s="39">
        <v>97.84</v>
      </c>
      <c r="D31" s="53">
        <v>0.5</v>
      </c>
      <c r="E31" s="18">
        <f t="shared" si="4"/>
        <v>48.92</v>
      </c>
      <c r="F31" s="9"/>
    </row>
    <row r="32" spans="1:8" ht="15" x14ac:dyDescent="0.3">
      <c r="A32" s="53" t="s">
        <v>69</v>
      </c>
      <c r="B32" s="53" t="s">
        <v>21</v>
      </c>
      <c r="C32" s="39">
        <v>5.24</v>
      </c>
      <c r="D32" s="53">
        <v>4</v>
      </c>
      <c r="E32" s="18">
        <f t="shared" si="4"/>
        <v>20.96</v>
      </c>
      <c r="F32" s="9"/>
    </row>
    <row r="33" spans="1:12" x14ac:dyDescent="0.3">
      <c r="A33" s="53" t="s">
        <v>51</v>
      </c>
      <c r="B33" s="53" t="s">
        <v>20</v>
      </c>
      <c r="C33" s="39">
        <v>15.13</v>
      </c>
      <c r="D33" s="53">
        <v>1</v>
      </c>
      <c r="E33" s="18">
        <f t="shared" si="4"/>
        <v>15.13</v>
      </c>
      <c r="F33" s="9"/>
    </row>
    <row r="34" spans="1:12" x14ac:dyDescent="0.3">
      <c r="A34" s="31" t="s">
        <v>23</v>
      </c>
      <c r="B34" s="32"/>
      <c r="C34" s="32"/>
      <c r="D34" s="32"/>
      <c r="E34" s="33">
        <f>SUM(E25:E33)</f>
        <v>271.37</v>
      </c>
      <c r="F34" s="9"/>
    </row>
    <row r="35" spans="1:12" x14ac:dyDescent="0.3">
      <c r="A35" s="47"/>
      <c r="B35" s="22"/>
      <c r="C35" s="22"/>
      <c r="D35" s="22"/>
      <c r="E35" s="46"/>
      <c r="F35" s="11"/>
      <c r="G35" s="10"/>
      <c r="H35" s="10"/>
      <c r="I35" s="10"/>
      <c r="J35" s="10"/>
      <c r="K35" s="10"/>
      <c r="L35" s="10"/>
    </row>
    <row r="36" spans="1:12" x14ac:dyDescent="0.3">
      <c r="A36" s="13" t="s">
        <v>40</v>
      </c>
      <c r="B36" s="16"/>
      <c r="C36" s="16"/>
      <c r="D36" s="16"/>
      <c r="E36" s="16"/>
      <c r="F36" s="11"/>
      <c r="G36" s="10"/>
      <c r="H36" s="10"/>
      <c r="I36" s="10"/>
      <c r="J36" s="10"/>
      <c r="K36" s="10"/>
      <c r="L36" s="10"/>
    </row>
    <row r="37" spans="1:12" x14ac:dyDescent="0.3">
      <c r="A37" s="34" t="s">
        <v>24</v>
      </c>
      <c r="B37" s="34" t="s">
        <v>10</v>
      </c>
      <c r="C37" s="34" t="s">
        <v>12</v>
      </c>
      <c r="D37" s="34" t="s">
        <v>13</v>
      </c>
      <c r="E37" s="35" t="s">
        <v>0</v>
      </c>
      <c r="F37" s="9"/>
      <c r="G37" s="10"/>
      <c r="H37" s="10"/>
      <c r="I37" s="10"/>
      <c r="J37" s="10"/>
      <c r="K37" s="10"/>
      <c r="L37" s="10"/>
    </row>
    <row r="38" spans="1:12" x14ac:dyDescent="0.3">
      <c r="A38" s="17" t="s">
        <v>42</v>
      </c>
      <c r="B38" s="17" t="s">
        <v>41</v>
      </c>
      <c r="C38" s="39">
        <f>C41+C42</f>
        <v>69.5</v>
      </c>
      <c r="D38" s="49">
        <f>H8</f>
        <v>6</v>
      </c>
      <c r="E38" s="18">
        <f>C38*D38</f>
        <v>417</v>
      </c>
      <c r="F38" s="9"/>
      <c r="L38" s="10"/>
    </row>
    <row r="39" spans="1:12" x14ac:dyDescent="0.3">
      <c r="A39" s="17" t="s">
        <v>43</v>
      </c>
      <c r="B39" s="17" t="s">
        <v>41</v>
      </c>
      <c r="C39" s="39">
        <f>C41+C42</f>
        <v>69.5</v>
      </c>
      <c r="D39" s="49">
        <f>H9</f>
        <v>4.5</v>
      </c>
      <c r="E39" s="18">
        <f>C39*D39</f>
        <v>312.75</v>
      </c>
      <c r="F39" s="9"/>
      <c r="L39" s="10"/>
    </row>
    <row r="40" spans="1:12" x14ac:dyDescent="0.3">
      <c r="A40" s="17" t="s">
        <v>44</v>
      </c>
      <c r="B40" s="17" t="s">
        <v>41</v>
      </c>
      <c r="C40" s="39">
        <f>C41+C42</f>
        <v>69.5</v>
      </c>
      <c r="D40" s="49">
        <f>H10</f>
        <v>2</v>
      </c>
      <c r="E40" s="18">
        <f>C40*D40</f>
        <v>139</v>
      </c>
      <c r="F40" s="9"/>
      <c r="L40" s="10"/>
    </row>
    <row r="41" spans="1:12" x14ac:dyDescent="0.3">
      <c r="A41" s="17" t="s">
        <v>45</v>
      </c>
      <c r="B41" s="17" t="s">
        <v>41</v>
      </c>
      <c r="C41" s="39">
        <v>42.5</v>
      </c>
      <c r="D41" s="48"/>
      <c r="E41" s="9"/>
      <c r="F41" s="9"/>
      <c r="L41" s="10"/>
    </row>
    <row r="42" spans="1:12" x14ac:dyDescent="0.3">
      <c r="A42" s="17" t="s">
        <v>46</v>
      </c>
      <c r="B42" s="17" t="s">
        <v>41</v>
      </c>
      <c r="C42" s="39">
        <v>27</v>
      </c>
      <c r="D42" s="48"/>
      <c r="E42" s="9"/>
      <c r="F42" s="9"/>
      <c r="L42" s="10"/>
    </row>
    <row r="43" spans="1:12" x14ac:dyDescent="0.3">
      <c r="E43" s="9"/>
      <c r="F43" s="9"/>
      <c r="L43" s="10"/>
    </row>
    <row r="44" spans="1:12" x14ac:dyDescent="0.3">
      <c r="A44" s="36" t="s">
        <v>47</v>
      </c>
      <c r="B44" s="37"/>
      <c r="C44" s="26"/>
      <c r="D44" s="26"/>
      <c r="E44" s="27">
        <f>E21+E34+E39</f>
        <v>965.64012500000001</v>
      </c>
      <c r="L44" s="10"/>
    </row>
    <row r="45" spans="1:12" x14ac:dyDescent="0.3">
      <c r="A45" s="36" t="s">
        <v>8</v>
      </c>
      <c r="B45" s="37"/>
      <c r="C45" s="26"/>
      <c r="D45" s="26"/>
      <c r="E45" s="27">
        <f>(J7*H9)</f>
        <v>945</v>
      </c>
      <c r="L45" s="10"/>
    </row>
    <row r="46" spans="1:12" x14ac:dyDescent="0.3">
      <c r="A46" s="36" t="s">
        <v>9</v>
      </c>
      <c r="B46" s="38"/>
      <c r="C46" s="28"/>
      <c r="D46" s="28"/>
      <c r="E46" s="29">
        <f>SUM(E45-E44)</f>
        <v>-20.640125000000012</v>
      </c>
      <c r="L46" s="10"/>
    </row>
    <row r="47" spans="1:12" x14ac:dyDescent="0.3">
      <c r="L47" s="10"/>
    </row>
    <row r="48" spans="1:12" ht="15" x14ac:dyDescent="0.3">
      <c r="A48" s="30"/>
    </row>
    <row r="49" spans="1:9" ht="15" x14ac:dyDescent="0.3">
      <c r="A49" s="52" t="s">
        <v>71</v>
      </c>
    </row>
    <row r="51" spans="1:9" ht="15" x14ac:dyDescent="0.3">
      <c r="A51" s="30" t="s">
        <v>70</v>
      </c>
      <c r="B51" s="2"/>
      <c r="C51" s="2"/>
      <c r="D51" s="2"/>
      <c r="E51" s="3"/>
      <c r="I51" s="51"/>
    </row>
    <row r="52" spans="1:9" x14ac:dyDescent="0.3">
      <c r="A52" s="1" t="s">
        <v>30</v>
      </c>
    </row>
  </sheetData>
  <sheetProtection algorithmName="SHA-512" hashValue="7cp1jJBQFu+UAUL6QS8DREEKlz0gfQTROa5T9FtKVkzSEFHFT2Dlzby0/WlT/25IKVwP2cHG7dbLpANrdEwuZQ==" saltValue="4yyHvddJ8OH3qEXsUeqQKA==" spinCount="100000" sheet="1" objects="1" scenarios="1"/>
  <phoneticPr fontId="1" type="noConversion"/>
  <pageMargins left="0.75" right="0.75" top="1" bottom="1" header="0.5" footer="0.5"/>
  <pageSetup scale="75" orientation="portrait" cellComments="atEnd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workbookViewId="0">
      <selection activeCell="C41" sqref="C41"/>
    </sheetView>
  </sheetViews>
  <sheetFormatPr defaultColWidth="9.109375" defaultRowHeight="13.8" x14ac:dyDescent="0.3"/>
  <cols>
    <col min="1" max="1" width="29.33203125" style="70" customWidth="1"/>
    <col min="2" max="2" width="10.109375" style="70" customWidth="1"/>
    <col min="3" max="3" width="9.5546875" style="70" customWidth="1"/>
    <col min="4" max="4" width="8.33203125" style="70" customWidth="1"/>
    <col min="5" max="5" width="11.109375" style="70" customWidth="1"/>
    <col min="6" max="6" width="4" style="70" customWidth="1"/>
    <col min="7" max="7" width="11.44140625" style="70" customWidth="1"/>
    <col min="8" max="10" width="9.109375" style="70"/>
    <col min="11" max="11" width="11.109375" style="70" customWidth="1"/>
    <col min="12" max="16384" width="9.109375" style="70"/>
  </cols>
  <sheetData>
    <row r="1" spans="1:11" ht="15.6" x14ac:dyDescent="0.3">
      <c r="A1" s="68" t="s">
        <v>28</v>
      </c>
      <c r="B1" s="69"/>
      <c r="C1" s="69"/>
      <c r="D1" s="69"/>
    </row>
    <row r="2" spans="1:11" ht="15.6" x14ac:dyDescent="0.3">
      <c r="A2" s="71" t="s">
        <v>37</v>
      </c>
      <c r="B2" s="69"/>
      <c r="C2" s="69"/>
      <c r="D2" s="69"/>
    </row>
    <row r="3" spans="1:11" ht="15.6" x14ac:dyDescent="0.3">
      <c r="A3" s="68" t="s">
        <v>48</v>
      </c>
      <c r="B3" s="72"/>
      <c r="D3" s="69"/>
      <c r="G3" s="70" t="s">
        <v>63</v>
      </c>
    </row>
    <row r="4" spans="1:11" ht="15.6" x14ac:dyDescent="0.3">
      <c r="A4" s="73" t="s">
        <v>25</v>
      </c>
      <c r="B4" s="74"/>
      <c r="C4" s="74"/>
      <c r="D4" s="74"/>
      <c r="E4" s="75"/>
      <c r="G4" s="76"/>
      <c r="H4" s="77" t="s">
        <v>1</v>
      </c>
      <c r="I4" s="78"/>
      <c r="J4" s="78"/>
      <c r="K4" s="78"/>
    </row>
    <row r="5" spans="1:11" s="85" customFormat="1" x14ac:dyDescent="0.3">
      <c r="A5" s="79" t="s">
        <v>24</v>
      </c>
      <c r="B5" s="79" t="s">
        <v>10</v>
      </c>
      <c r="C5" s="79" t="s">
        <v>12</v>
      </c>
      <c r="D5" s="79" t="s">
        <v>13</v>
      </c>
      <c r="E5" s="80" t="s">
        <v>0</v>
      </c>
      <c r="F5" s="81"/>
      <c r="G5" s="76"/>
      <c r="H5" s="76"/>
      <c r="I5" s="82"/>
      <c r="J5" s="83" t="s">
        <v>2</v>
      </c>
      <c r="K5" s="84"/>
    </row>
    <row r="6" spans="1:11" x14ac:dyDescent="0.3">
      <c r="A6" s="86" t="s">
        <v>4</v>
      </c>
      <c r="B6" s="86" t="s">
        <v>11</v>
      </c>
      <c r="C6" s="128">
        <v>0.45</v>
      </c>
      <c r="D6" s="129">
        <v>60</v>
      </c>
      <c r="E6" s="87">
        <f t="shared" ref="E6:E27" si="0">(C6*D6)</f>
        <v>27</v>
      </c>
      <c r="F6" s="88"/>
      <c r="G6" s="89"/>
      <c r="H6" s="89"/>
      <c r="I6" s="90" t="s">
        <v>34</v>
      </c>
      <c r="J6" s="91" t="s">
        <v>35</v>
      </c>
      <c r="K6" s="90" t="s">
        <v>36</v>
      </c>
    </row>
    <row r="7" spans="1:11" x14ac:dyDescent="0.3">
      <c r="A7" s="86" t="s">
        <v>14</v>
      </c>
      <c r="B7" s="86" t="s">
        <v>11</v>
      </c>
      <c r="C7" s="128">
        <v>0.56000000000000005</v>
      </c>
      <c r="D7" s="129">
        <v>40</v>
      </c>
      <c r="E7" s="87">
        <f t="shared" si="0"/>
        <v>22.400000000000002</v>
      </c>
      <c r="F7" s="88"/>
      <c r="G7" s="92" t="s">
        <v>29</v>
      </c>
      <c r="H7" s="73"/>
      <c r="I7" s="136">
        <v>220</v>
      </c>
      <c r="J7" s="137">
        <v>210</v>
      </c>
      <c r="K7" s="136">
        <v>200</v>
      </c>
    </row>
    <row r="8" spans="1:11" x14ac:dyDescent="0.3">
      <c r="A8" s="86" t="s">
        <v>15</v>
      </c>
      <c r="B8" s="86" t="s">
        <v>11</v>
      </c>
      <c r="C8" s="128">
        <v>0.33</v>
      </c>
      <c r="D8" s="129">
        <v>60</v>
      </c>
      <c r="E8" s="87">
        <f>(C8*D8)</f>
        <v>19.8</v>
      </c>
      <c r="F8" s="88"/>
      <c r="G8" s="93" t="s">
        <v>32</v>
      </c>
      <c r="H8" s="135">
        <v>6</v>
      </c>
      <c r="I8" s="94">
        <f t="shared" ref="I8:K10" si="1">(I$7*$H8)-$E$29-$E$48-$E52</f>
        <v>250.10987499999999</v>
      </c>
      <c r="J8" s="95">
        <f t="shared" si="1"/>
        <v>190.10987499999999</v>
      </c>
      <c r="K8" s="96">
        <f t="shared" si="1"/>
        <v>130.10987499999999</v>
      </c>
    </row>
    <row r="9" spans="1:11" x14ac:dyDescent="0.3">
      <c r="A9" s="86" t="s">
        <v>19</v>
      </c>
      <c r="B9" s="86" t="s">
        <v>17</v>
      </c>
      <c r="C9" s="128">
        <v>42</v>
      </c>
      <c r="D9" s="129">
        <v>1</v>
      </c>
      <c r="E9" s="87">
        <f>(C9*D9)/3</f>
        <v>14</v>
      </c>
      <c r="F9" s="88"/>
      <c r="G9" s="93" t="s">
        <v>3</v>
      </c>
      <c r="H9" s="135">
        <v>4.5</v>
      </c>
      <c r="I9" s="97">
        <f t="shared" si="1"/>
        <v>24.359874999999988</v>
      </c>
      <c r="J9" s="88">
        <f t="shared" si="1"/>
        <v>-20.640125000000012</v>
      </c>
      <c r="K9" s="98">
        <f t="shared" si="1"/>
        <v>-65.640125000000012</v>
      </c>
    </row>
    <row r="10" spans="1:11" x14ac:dyDescent="0.3">
      <c r="A10" s="86" t="s">
        <v>5</v>
      </c>
      <c r="B10" s="86" t="s">
        <v>31</v>
      </c>
      <c r="C10" s="128">
        <v>1.55</v>
      </c>
      <c r="D10" s="129">
        <v>100</v>
      </c>
      <c r="E10" s="87">
        <f t="shared" si="0"/>
        <v>155</v>
      </c>
      <c r="F10" s="88"/>
      <c r="G10" s="93" t="s">
        <v>33</v>
      </c>
      <c r="H10" s="135">
        <v>2</v>
      </c>
      <c r="I10" s="99">
        <f t="shared" si="1"/>
        <v>-351.89012500000001</v>
      </c>
      <c r="J10" s="100">
        <f t="shared" si="1"/>
        <v>-371.89012500000001</v>
      </c>
      <c r="K10" s="101">
        <f t="shared" si="1"/>
        <v>-391.89012500000001</v>
      </c>
    </row>
    <row r="11" spans="1:11" x14ac:dyDescent="0.3">
      <c r="A11" s="129" t="s">
        <v>54</v>
      </c>
      <c r="B11" s="129" t="s">
        <v>38</v>
      </c>
      <c r="C11" s="128">
        <v>8.6300000000000008</v>
      </c>
      <c r="D11" s="129">
        <v>1</v>
      </c>
      <c r="E11" s="87">
        <f t="shared" si="0"/>
        <v>8.6300000000000008</v>
      </c>
      <c r="F11" s="88"/>
      <c r="G11" s="70" t="s">
        <v>62</v>
      </c>
    </row>
    <row r="12" spans="1:11" x14ac:dyDescent="0.3">
      <c r="A12" s="129" t="s">
        <v>58</v>
      </c>
      <c r="B12" s="129" t="s">
        <v>38</v>
      </c>
      <c r="C12" s="128">
        <v>6</v>
      </c>
      <c r="D12" s="129">
        <v>0.75</v>
      </c>
      <c r="E12" s="87">
        <f t="shared" si="0"/>
        <v>4.5</v>
      </c>
      <c r="F12" s="88"/>
    </row>
    <row r="13" spans="1:11" x14ac:dyDescent="0.3">
      <c r="A13" s="129" t="s">
        <v>59</v>
      </c>
      <c r="B13" s="129" t="s">
        <v>38</v>
      </c>
      <c r="C13" s="128">
        <v>7.88</v>
      </c>
      <c r="D13" s="129">
        <v>0.75</v>
      </c>
      <c r="E13" s="87">
        <f t="shared" si="0"/>
        <v>5.91</v>
      </c>
      <c r="F13" s="88"/>
    </row>
    <row r="14" spans="1:11" x14ac:dyDescent="0.3">
      <c r="A14" s="129"/>
      <c r="B14" s="129"/>
      <c r="C14" s="128"/>
      <c r="D14" s="129"/>
      <c r="E14" s="87">
        <f t="shared" si="0"/>
        <v>0</v>
      </c>
      <c r="F14" s="88"/>
    </row>
    <row r="15" spans="1:11" x14ac:dyDescent="0.3">
      <c r="A15" s="129"/>
      <c r="B15" s="129"/>
      <c r="C15" s="128"/>
      <c r="D15" s="129"/>
      <c r="E15" s="87">
        <f t="shared" si="0"/>
        <v>0</v>
      </c>
      <c r="F15" s="88"/>
    </row>
    <row r="16" spans="1:11" x14ac:dyDescent="0.3">
      <c r="A16" s="129" t="s">
        <v>55</v>
      </c>
      <c r="B16" s="129" t="s">
        <v>39</v>
      </c>
      <c r="C16" s="128">
        <v>1.33</v>
      </c>
      <c r="D16" s="129">
        <v>9</v>
      </c>
      <c r="E16" s="87">
        <f t="shared" si="0"/>
        <v>11.97</v>
      </c>
      <c r="F16" s="88"/>
    </row>
    <row r="17" spans="1:8" x14ac:dyDescent="0.3">
      <c r="A17" s="129" t="s">
        <v>57</v>
      </c>
      <c r="B17" s="133" t="s">
        <v>39</v>
      </c>
      <c r="C17" s="128">
        <v>1.84</v>
      </c>
      <c r="D17" s="129">
        <v>1.5</v>
      </c>
      <c r="E17" s="87">
        <f t="shared" si="0"/>
        <v>2.7600000000000002</v>
      </c>
      <c r="F17" s="88"/>
    </row>
    <row r="18" spans="1:8" x14ac:dyDescent="0.3">
      <c r="A18" s="129" t="s">
        <v>60</v>
      </c>
      <c r="B18" s="129" t="s">
        <v>39</v>
      </c>
      <c r="C18" s="128">
        <v>0.54</v>
      </c>
      <c r="D18" s="129">
        <v>11</v>
      </c>
      <c r="E18" s="87">
        <f t="shared" si="0"/>
        <v>5.94</v>
      </c>
      <c r="F18" s="88"/>
    </row>
    <row r="19" spans="1:8" x14ac:dyDescent="0.3">
      <c r="A19" s="129"/>
      <c r="B19" s="129"/>
      <c r="C19" s="128"/>
      <c r="D19" s="129"/>
      <c r="E19" s="87">
        <f t="shared" si="0"/>
        <v>0</v>
      </c>
      <c r="F19" s="88"/>
    </row>
    <row r="20" spans="1:8" x14ac:dyDescent="0.3">
      <c r="A20" s="129"/>
      <c r="B20" s="129"/>
      <c r="C20" s="128"/>
      <c r="D20" s="129"/>
      <c r="E20" s="87">
        <f t="shared" si="0"/>
        <v>0</v>
      </c>
      <c r="F20" s="88"/>
    </row>
    <row r="21" spans="1:8" x14ac:dyDescent="0.3">
      <c r="A21" s="129"/>
      <c r="B21" s="129"/>
      <c r="C21" s="128"/>
      <c r="D21" s="129"/>
      <c r="E21" s="87">
        <f t="shared" si="0"/>
        <v>0</v>
      </c>
      <c r="F21" s="88"/>
    </row>
    <row r="22" spans="1:8" x14ac:dyDescent="0.3">
      <c r="A22" s="134" t="s">
        <v>56</v>
      </c>
      <c r="B22" s="133" t="s">
        <v>38</v>
      </c>
      <c r="C22" s="130">
        <v>3.5</v>
      </c>
      <c r="D22" s="129">
        <v>5</v>
      </c>
      <c r="E22" s="87">
        <f t="shared" si="0"/>
        <v>17.5</v>
      </c>
      <c r="F22" s="88"/>
    </row>
    <row r="23" spans="1:8" x14ac:dyDescent="0.3">
      <c r="A23" s="129" t="s">
        <v>61</v>
      </c>
      <c r="B23" s="129" t="s">
        <v>11</v>
      </c>
      <c r="C23" s="128">
        <v>14</v>
      </c>
      <c r="D23" s="129">
        <v>5</v>
      </c>
      <c r="E23" s="87">
        <f t="shared" si="0"/>
        <v>70</v>
      </c>
      <c r="F23" s="88"/>
      <c r="G23" s="102"/>
    </row>
    <row r="24" spans="1:8" x14ac:dyDescent="0.3">
      <c r="A24" s="129" t="s">
        <v>65</v>
      </c>
      <c r="B24" s="129" t="s">
        <v>66</v>
      </c>
      <c r="C24" s="128">
        <v>0.38</v>
      </c>
      <c r="D24" s="129">
        <v>30</v>
      </c>
      <c r="E24" s="87">
        <f t="shared" si="0"/>
        <v>11.4</v>
      </c>
      <c r="F24" s="88"/>
      <c r="H24" s="70" t="s">
        <v>62</v>
      </c>
    </row>
    <row r="25" spans="1:8" x14ac:dyDescent="0.3">
      <c r="A25" s="129"/>
      <c r="B25" s="129"/>
      <c r="C25" s="128"/>
      <c r="D25" s="129"/>
      <c r="E25" s="87">
        <f t="shared" si="0"/>
        <v>0</v>
      </c>
      <c r="F25" s="88"/>
    </row>
    <row r="26" spans="1:8" x14ac:dyDescent="0.3">
      <c r="A26" s="129"/>
      <c r="B26" s="129"/>
      <c r="C26" s="128"/>
      <c r="D26" s="129"/>
      <c r="E26" s="87">
        <f t="shared" si="0"/>
        <v>0</v>
      </c>
      <c r="F26" s="88"/>
    </row>
    <row r="27" spans="1:8" x14ac:dyDescent="0.3">
      <c r="A27" s="129"/>
      <c r="B27" s="129"/>
      <c r="C27" s="128"/>
      <c r="D27" s="129"/>
      <c r="E27" s="87">
        <f t="shared" si="0"/>
        <v>0</v>
      </c>
      <c r="F27" s="88"/>
    </row>
    <row r="28" spans="1:8" ht="15" x14ac:dyDescent="0.3">
      <c r="A28" s="103" t="s">
        <v>67</v>
      </c>
      <c r="B28" s="104">
        <f>SUM(E6:E27)</f>
        <v>376.81</v>
      </c>
      <c r="C28" s="131">
        <v>2.5000000000000001E-2</v>
      </c>
      <c r="D28" s="132">
        <v>6</v>
      </c>
      <c r="E28" s="105">
        <f>B28*(D28/12)*C28</f>
        <v>4.7101250000000006</v>
      </c>
      <c r="F28" s="88"/>
    </row>
    <row r="29" spans="1:8" x14ac:dyDescent="0.3">
      <c r="A29" s="106" t="s">
        <v>22</v>
      </c>
      <c r="B29" s="107"/>
      <c r="C29" s="107"/>
      <c r="D29" s="107"/>
      <c r="E29" s="108">
        <f>SUM(E6:E28)</f>
        <v>381.52012500000001</v>
      </c>
      <c r="F29" s="109"/>
    </row>
    <row r="30" spans="1:8" x14ac:dyDescent="0.3">
      <c r="A30" s="110"/>
      <c r="E30" s="109"/>
      <c r="F30" s="109"/>
    </row>
    <row r="31" spans="1:8" x14ac:dyDescent="0.3">
      <c r="A31" s="73" t="s">
        <v>26</v>
      </c>
      <c r="B31" s="82"/>
      <c r="C31" s="82"/>
      <c r="D31" s="82"/>
      <c r="E31" s="82"/>
    </row>
    <row r="32" spans="1:8" x14ac:dyDescent="0.3">
      <c r="A32" s="79" t="s">
        <v>24</v>
      </c>
      <c r="B32" s="79" t="s">
        <v>10</v>
      </c>
      <c r="C32" s="79" t="s">
        <v>12</v>
      </c>
      <c r="D32" s="79" t="s">
        <v>13</v>
      </c>
      <c r="E32" s="80" t="s">
        <v>0</v>
      </c>
      <c r="F32" s="81"/>
    </row>
    <row r="33" spans="1:8" x14ac:dyDescent="0.3">
      <c r="A33" s="86" t="s">
        <v>52</v>
      </c>
      <c r="B33" s="86" t="s">
        <v>18</v>
      </c>
      <c r="C33" s="128">
        <v>8.4</v>
      </c>
      <c r="D33" s="129">
        <v>1</v>
      </c>
      <c r="E33" s="87">
        <f>C33*D33</f>
        <v>8.4</v>
      </c>
      <c r="F33" s="88"/>
    </row>
    <row r="34" spans="1:8" x14ac:dyDescent="0.3">
      <c r="A34" s="86" t="s">
        <v>49</v>
      </c>
      <c r="B34" s="86" t="s">
        <v>18</v>
      </c>
      <c r="C34" s="128">
        <v>9.2899999999999991</v>
      </c>
      <c r="D34" s="129">
        <v>1</v>
      </c>
      <c r="E34" s="87">
        <f t="shared" ref="E34:E47" si="2">C34*D34</f>
        <v>9.2899999999999991</v>
      </c>
      <c r="F34" s="88"/>
    </row>
    <row r="35" spans="1:8" x14ac:dyDescent="0.3">
      <c r="A35" s="86" t="s">
        <v>50</v>
      </c>
      <c r="B35" s="86" t="s">
        <v>18</v>
      </c>
      <c r="C35" s="128">
        <v>13.8</v>
      </c>
      <c r="D35" s="129">
        <v>6</v>
      </c>
      <c r="E35" s="87">
        <f t="shared" si="2"/>
        <v>82.800000000000011</v>
      </c>
      <c r="F35" s="88"/>
    </row>
    <row r="36" spans="1:8" x14ac:dyDescent="0.3">
      <c r="A36" s="86" t="s">
        <v>53</v>
      </c>
      <c r="B36" s="86" t="s">
        <v>20</v>
      </c>
      <c r="C36" s="128">
        <v>24.67</v>
      </c>
      <c r="D36" s="129">
        <v>1</v>
      </c>
      <c r="E36" s="87">
        <f t="shared" si="2"/>
        <v>24.67</v>
      </c>
      <c r="F36" s="88"/>
      <c r="G36" s="76" t="s">
        <v>64</v>
      </c>
      <c r="H36" s="76"/>
    </row>
    <row r="37" spans="1:8" x14ac:dyDescent="0.3">
      <c r="A37" s="86" t="s">
        <v>6</v>
      </c>
      <c r="B37" s="86" t="s">
        <v>20</v>
      </c>
      <c r="C37" s="128">
        <v>18.100000000000001</v>
      </c>
      <c r="D37" s="129">
        <v>2</v>
      </c>
      <c r="E37" s="87">
        <f t="shared" si="2"/>
        <v>36.200000000000003</v>
      </c>
      <c r="F37" s="88"/>
    </row>
    <row r="38" spans="1:8" x14ac:dyDescent="0.3">
      <c r="A38" s="86" t="s">
        <v>7</v>
      </c>
      <c r="B38" s="86" t="s">
        <v>20</v>
      </c>
      <c r="C38" s="128">
        <v>25</v>
      </c>
      <c r="D38" s="129">
        <v>1</v>
      </c>
      <c r="E38" s="87">
        <f t="shared" si="2"/>
        <v>25</v>
      </c>
      <c r="F38" s="88"/>
    </row>
    <row r="39" spans="1:8" ht="15" x14ac:dyDescent="0.3">
      <c r="A39" s="86" t="s">
        <v>68</v>
      </c>
      <c r="B39" s="86" t="s">
        <v>27</v>
      </c>
      <c r="C39" s="128">
        <v>97.84</v>
      </c>
      <c r="D39" s="129">
        <v>0.5</v>
      </c>
      <c r="E39" s="87">
        <f t="shared" si="2"/>
        <v>48.92</v>
      </c>
      <c r="F39" s="88"/>
    </row>
    <row r="40" spans="1:8" ht="15" x14ac:dyDescent="0.3">
      <c r="A40" s="86" t="s">
        <v>69</v>
      </c>
      <c r="B40" s="86" t="s">
        <v>21</v>
      </c>
      <c r="C40" s="128">
        <v>5.24</v>
      </c>
      <c r="D40" s="129">
        <v>4</v>
      </c>
      <c r="E40" s="87">
        <f t="shared" si="2"/>
        <v>20.96</v>
      </c>
      <c r="F40" s="88"/>
    </row>
    <row r="41" spans="1:8" x14ac:dyDescent="0.3">
      <c r="A41" s="86" t="s">
        <v>51</v>
      </c>
      <c r="B41" s="86" t="s">
        <v>20</v>
      </c>
      <c r="C41" s="128">
        <v>15.13</v>
      </c>
      <c r="D41" s="129">
        <v>1</v>
      </c>
      <c r="E41" s="87">
        <f t="shared" si="2"/>
        <v>15.13</v>
      </c>
      <c r="F41" s="88"/>
    </row>
    <row r="42" spans="1:8" x14ac:dyDescent="0.3">
      <c r="A42" s="129"/>
      <c r="B42" s="129"/>
      <c r="C42" s="128"/>
      <c r="D42" s="129"/>
      <c r="E42" s="87">
        <f t="shared" si="2"/>
        <v>0</v>
      </c>
      <c r="F42" s="88"/>
    </row>
    <row r="43" spans="1:8" x14ac:dyDescent="0.3">
      <c r="A43" s="129"/>
      <c r="B43" s="129"/>
      <c r="C43" s="128"/>
      <c r="D43" s="129"/>
      <c r="E43" s="87">
        <f t="shared" si="2"/>
        <v>0</v>
      </c>
      <c r="F43" s="88"/>
    </row>
    <row r="44" spans="1:8" x14ac:dyDescent="0.3">
      <c r="A44" s="129"/>
      <c r="B44" s="129"/>
      <c r="C44" s="128"/>
      <c r="D44" s="129"/>
      <c r="E44" s="87">
        <f t="shared" si="2"/>
        <v>0</v>
      </c>
      <c r="F44" s="88"/>
    </row>
    <row r="45" spans="1:8" x14ac:dyDescent="0.3">
      <c r="A45" s="129"/>
      <c r="B45" s="129"/>
      <c r="C45" s="128"/>
      <c r="D45" s="129"/>
      <c r="E45" s="87">
        <f t="shared" si="2"/>
        <v>0</v>
      </c>
      <c r="F45" s="88"/>
    </row>
    <row r="46" spans="1:8" x14ac:dyDescent="0.3">
      <c r="A46" s="129"/>
      <c r="B46" s="129"/>
      <c r="C46" s="128"/>
      <c r="D46" s="129"/>
      <c r="E46" s="87">
        <f t="shared" si="2"/>
        <v>0</v>
      </c>
      <c r="F46" s="88"/>
    </row>
    <row r="47" spans="1:8" x14ac:dyDescent="0.3">
      <c r="A47" s="129"/>
      <c r="B47" s="129"/>
      <c r="C47" s="128"/>
      <c r="D47" s="129"/>
      <c r="E47" s="87">
        <f t="shared" si="2"/>
        <v>0</v>
      </c>
      <c r="F47" s="88"/>
    </row>
    <row r="48" spans="1:8" x14ac:dyDescent="0.3">
      <c r="A48" s="106" t="s">
        <v>23</v>
      </c>
      <c r="B48" s="107"/>
      <c r="C48" s="107"/>
      <c r="D48" s="107"/>
      <c r="E48" s="108">
        <f>SUM(E33:E47)</f>
        <v>271.37</v>
      </c>
      <c r="F48" s="88"/>
    </row>
    <row r="49" spans="1:6" x14ac:dyDescent="0.3">
      <c r="A49" s="111"/>
      <c r="B49" s="76"/>
      <c r="C49" s="76"/>
      <c r="D49" s="76"/>
      <c r="E49" s="112"/>
      <c r="F49" s="109"/>
    </row>
    <row r="50" spans="1:6" x14ac:dyDescent="0.3">
      <c r="A50" s="73" t="s">
        <v>40</v>
      </c>
      <c r="B50" s="82"/>
      <c r="C50" s="82"/>
      <c r="D50" s="82"/>
      <c r="E50" s="82"/>
      <c r="F50" s="109"/>
    </row>
    <row r="51" spans="1:6" x14ac:dyDescent="0.3">
      <c r="A51" s="79" t="s">
        <v>24</v>
      </c>
      <c r="B51" s="79" t="s">
        <v>10</v>
      </c>
      <c r="C51" s="79" t="s">
        <v>12</v>
      </c>
      <c r="D51" s="79" t="s">
        <v>13</v>
      </c>
      <c r="E51" s="80" t="s">
        <v>0</v>
      </c>
      <c r="F51" s="88"/>
    </row>
    <row r="52" spans="1:6" x14ac:dyDescent="0.3">
      <c r="A52" s="113" t="s">
        <v>42</v>
      </c>
      <c r="B52" s="113" t="s">
        <v>41</v>
      </c>
      <c r="C52" s="114">
        <f>C55+C56</f>
        <v>69.5</v>
      </c>
      <c r="D52" s="138">
        <f>H8</f>
        <v>6</v>
      </c>
      <c r="E52" s="87">
        <f>C52*D52</f>
        <v>417</v>
      </c>
      <c r="F52" s="88"/>
    </row>
    <row r="53" spans="1:6" x14ac:dyDescent="0.3">
      <c r="A53" s="113" t="s">
        <v>43</v>
      </c>
      <c r="B53" s="113" t="s">
        <v>41</v>
      </c>
      <c r="C53" s="114">
        <f>C55+C56</f>
        <v>69.5</v>
      </c>
      <c r="D53" s="138">
        <f>H9</f>
        <v>4.5</v>
      </c>
      <c r="E53" s="87">
        <f>C53*D53</f>
        <v>312.75</v>
      </c>
      <c r="F53" s="88"/>
    </row>
    <row r="54" spans="1:6" x14ac:dyDescent="0.3">
      <c r="A54" s="113" t="s">
        <v>44</v>
      </c>
      <c r="B54" s="113" t="s">
        <v>41</v>
      </c>
      <c r="C54" s="114">
        <f>C55+C56</f>
        <v>69.5</v>
      </c>
      <c r="D54" s="138">
        <f>H10</f>
        <v>2</v>
      </c>
      <c r="E54" s="87">
        <f>C54*D54</f>
        <v>139</v>
      </c>
      <c r="F54" s="88"/>
    </row>
    <row r="55" spans="1:6" x14ac:dyDescent="0.3">
      <c r="A55" s="113" t="s">
        <v>45</v>
      </c>
      <c r="B55" s="113" t="s">
        <v>41</v>
      </c>
      <c r="C55" s="128">
        <v>42.5</v>
      </c>
      <c r="D55" s="115"/>
      <c r="E55" s="88"/>
      <c r="F55" s="88"/>
    </row>
    <row r="56" spans="1:6" x14ac:dyDescent="0.3">
      <c r="A56" s="113" t="s">
        <v>46</v>
      </c>
      <c r="B56" s="113" t="s">
        <v>41</v>
      </c>
      <c r="C56" s="128">
        <v>27</v>
      </c>
      <c r="D56" s="115"/>
      <c r="E56" s="88"/>
      <c r="F56" s="88"/>
    </row>
    <row r="57" spans="1:6" x14ac:dyDescent="0.3">
      <c r="E57" s="88"/>
      <c r="F57" s="88"/>
    </row>
    <row r="58" spans="1:6" x14ac:dyDescent="0.3">
      <c r="A58" s="116" t="s">
        <v>47</v>
      </c>
      <c r="B58" s="117"/>
      <c r="C58" s="118"/>
      <c r="D58" s="118"/>
      <c r="E58" s="119">
        <f>E29+E48+E53</f>
        <v>965.64012500000001</v>
      </c>
    </row>
    <row r="59" spans="1:6" x14ac:dyDescent="0.3">
      <c r="A59" s="116" t="s">
        <v>8</v>
      </c>
      <c r="B59" s="117"/>
      <c r="C59" s="118"/>
      <c r="D59" s="118"/>
      <c r="E59" s="119">
        <f>(J7*H9)</f>
        <v>945</v>
      </c>
    </row>
    <row r="60" spans="1:6" x14ac:dyDescent="0.3">
      <c r="A60" s="116" t="s">
        <v>9</v>
      </c>
      <c r="B60" s="120"/>
      <c r="C60" s="121"/>
      <c r="D60" s="121"/>
      <c r="E60" s="122">
        <f>SUM(E59-E58)</f>
        <v>-20.640125000000012</v>
      </c>
    </row>
    <row r="62" spans="1:6" ht="15" x14ac:dyDescent="0.3">
      <c r="A62" s="123"/>
    </row>
    <row r="63" spans="1:6" ht="15" x14ac:dyDescent="0.3">
      <c r="A63" s="124" t="s">
        <v>71</v>
      </c>
    </row>
    <row r="65" spans="1:9" ht="15" x14ac:dyDescent="0.3">
      <c r="A65" s="123" t="s">
        <v>70</v>
      </c>
      <c r="B65" s="125"/>
      <c r="C65" s="125"/>
      <c r="D65" s="125"/>
      <c r="E65" s="126"/>
      <c r="I65" s="127"/>
    </row>
    <row r="66" spans="1:9" x14ac:dyDescent="0.3">
      <c r="A66" s="70" t="s">
        <v>30</v>
      </c>
    </row>
  </sheetData>
  <sheetProtection algorithmName="SHA-512" hashValue="yLokVRkYfIiEtD+k1+/zT1Ro8eGY/bi+l7CqC0OJRAqPy0/HgkfzwwRWSfsAR/AN2VtlgJsPAGMc4KwzMxCScA==" saltValue="W7Qs/jJyGsxSVW2Vp3uJbQ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W. Jennings</dc:creator>
  <cp:lastModifiedBy>Emmalea Ernest</cp:lastModifiedBy>
  <cp:lastPrinted>2008-12-04T20:52:17Z</cp:lastPrinted>
  <dcterms:created xsi:type="dcterms:W3CDTF">2000-09-13T10:07:55Z</dcterms:created>
  <dcterms:modified xsi:type="dcterms:W3CDTF">2016-11-09T15:05:43Z</dcterms:modified>
</cp:coreProperties>
</file>