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mmalea.BLUEHEN\Dropbox\CropBudgets\New Budgets\2016FreshMarket\"/>
    </mc:Choice>
  </mc:AlternateContent>
  <bookViews>
    <workbookView xWindow="480" yWindow="108" windowWidth="9696" windowHeight="7296"/>
  </bookViews>
  <sheets>
    <sheet name="Estimated" sheetId="1" r:id="rId1"/>
    <sheet name="Actual" sheetId="3" r:id="rId2"/>
  </sheets>
  <calcPr calcId="152511"/>
</workbook>
</file>

<file path=xl/calcChain.xml><?xml version="1.0" encoding="utf-8"?>
<calcChain xmlns="http://schemas.openxmlformats.org/spreadsheetml/2006/main">
  <c r="E32" i="3" l="1"/>
  <c r="E53" i="3"/>
  <c r="B31" i="3"/>
  <c r="E45" i="3"/>
  <c r="E46" i="3"/>
  <c r="E47" i="3"/>
  <c r="E48" i="3"/>
  <c r="E49" i="3"/>
  <c r="E50" i="3"/>
  <c r="E23" i="3"/>
  <c r="E24" i="3"/>
  <c r="E25" i="3"/>
  <c r="E26" i="3"/>
  <c r="E27" i="3"/>
  <c r="E28" i="3"/>
  <c r="E29" i="3"/>
  <c r="E30" i="3"/>
  <c r="E62" i="3"/>
  <c r="D59" i="3"/>
  <c r="E59" i="3" s="1"/>
  <c r="D58" i="3"/>
  <c r="E58" i="3" s="1"/>
  <c r="E57" i="3"/>
  <c r="D57" i="3"/>
  <c r="E52" i="3"/>
  <c r="E51" i="3"/>
  <c r="E44" i="3"/>
  <c r="E43" i="3"/>
  <c r="E42" i="3"/>
  <c r="E41" i="3"/>
  <c r="E40" i="3"/>
  <c r="E39" i="3"/>
  <c r="E38" i="3"/>
  <c r="E37" i="3"/>
  <c r="E36" i="3"/>
  <c r="E22" i="3"/>
  <c r="D21" i="3"/>
  <c r="E21" i="3" s="1"/>
  <c r="D20" i="3"/>
  <c r="E20" i="3" s="1"/>
  <c r="D19" i="3"/>
  <c r="E19" i="3" s="1"/>
  <c r="E18" i="3"/>
  <c r="D18" i="3"/>
  <c r="E17" i="3"/>
  <c r="E16" i="3"/>
  <c r="E15" i="3"/>
  <c r="E14" i="3"/>
  <c r="E13" i="3"/>
  <c r="E12" i="3"/>
  <c r="E11" i="3"/>
  <c r="E10" i="3"/>
  <c r="E9" i="3"/>
  <c r="E8" i="3"/>
  <c r="E7" i="3"/>
  <c r="E6" i="3"/>
  <c r="E30" i="1"/>
  <c r="E31" i="3" l="1"/>
  <c r="D45" i="1"/>
  <c r="D43" i="1"/>
  <c r="D44" i="1"/>
  <c r="K10" i="3" l="1"/>
  <c r="K8" i="3"/>
  <c r="J8" i="3"/>
  <c r="E61" i="3"/>
  <c r="E63" i="3" s="1"/>
  <c r="I10" i="3"/>
  <c r="J9" i="3"/>
  <c r="J10" i="3"/>
  <c r="I8" i="3"/>
  <c r="K9" i="3"/>
  <c r="I9" i="3"/>
  <c r="E33" i="1"/>
  <c r="E13" i="1"/>
  <c r="D21" i="1"/>
  <c r="E21" i="1"/>
  <c r="D20" i="1" l="1"/>
  <c r="D19" i="1"/>
  <c r="E19" i="1" s="1"/>
  <c r="D18" i="1"/>
  <c r="E18" i="1" s="1"/>
  <c r="E16" i="1" l="1"/>
  <c r="E14" i="1"/>
  <c r="E15" i="1"/>
  <c r="E11" i="1" l="1"/>
  <c r="E22" i="1" l="1"/>
  <c r="E36" i="1"/>
  <c r="E20" i="1"/>
  <c r="E17" i="1"/>
  <c r="E9" i="1"/>
  <c r="E44" i="1"/>
  <c r="E45" i="1"/>
  <c r="E43" i="1"/>
  <c r="E35" i="1"/>
  <c r="E10" i="1"/>
  <c r="E7" i="1"/>
  <c r="E8" i="1"/>
  <c r="E6" i="1"/>
  <c r="E12" i="1"/>
  <c r="E48" i="1"/>
  <c r="E28" i="1"/>
  <c r="E29" i="1"/>
  <c r="E31" i="1"/>
  <c r="E32" i="1"/>
  <c r="E34" i="1"/>
  <c r="E37" i="1"/>
  <c r="E38" i="1"/>
  <c r="B23" i="1" l="1"/>
  <c r="E23" i="1" s="1"/>
  <c r="E24" i="1" s="1"/>
  <c r="E39" i="1"/>
  <c r="J10" i="1" l="1"/>
  <c r="I10" i="1"/>
  <c r="K8" i="1"/>
  <c r="I8" i="1"/>
  <c r="J8" i="1"/>
  <c r="E47" i="1"/>
  <c r="E49" i="1" s="1"/>
  <c r="I9" i="1"/>
  <c r="K9" i="1"/>
  <c r="K10" i="1"/>
  <c r="J9" i="1"/>
</calcChain>
</file>

<file path=xl/sharedStrings.xml><?xml version="1.0" encoding="utf-8"?>
<sst xmlns="http://schemas.openxmlformats.org/spreadsheetml/2006/main" count="206" uniqueCount="79">
  <si>
    <t>University of Delaware Cooperative Extension Vegetable Crop Budget-2017</t>
  </si>
  <si>
    <t>Estimated Costs - Do not make changes here.</t>
  </si>
  <si>
    <t>VARIABLE COSTS</t>
  </si>
  <si>
    <t>Returns Based On Example Costs</t>
  </si>
  <si>
    <t>Input/Item</t>
  </si>
  <si>
    <t>Unit</t>
  </si>
  <si>
    <t>Price/Unit</t>
  </si>
  <si>
    <t>Units/A</t>
  </si>
  <si>
    <t>Cost/Acre</t>
  </si>
  <si>
    <t>Nitrogen</t>
  </si>
  <si>
    <t>lbs</t>
  </si>
  <si>
    <t>High</t>
  </si>
  <si>
    <t>Average</t>
  </si>
  <si>
    <t>Low</t>
  </si>
  <si>
    <t>Phosphorous</t>
  </si>
  <si>
    <t>Potassium</t>
  </si>
  <si>
    <t>Excellent</t>
  </si>
  <si>
    <t>Lime (prorated over 3 years)</t>
  </si>
  <si>
    <t>ton</t>
  </si>
  <si>
    <t>Expected</t>
  </si>
  <si>
    <t>Boron</t>
  </si>
  <si>
    <t>Poor</t>
  </si>
  <si>
    <t>hour</t>
  </si>
  <si>
    <t>Total Variable Costs</t>
  </si>
  <si>
    <t>FIXED COSTS (custom rates are used as a proxy for field operation costs)</t>
  </si>
  <si>
    <r>
      <t xml:space="preserve">Applying Fertilizer </t>
    </r>
    <r>
      <rPr>
        <b/>
        <sz val="10"/>
        <rFont val="Calibri"/>
        <family val="2"/>
      </rPr>
      <t>Broadcast</t>
    </r>
  </si>
  <si>
    <t>application</t>
  </si>
  <si>
    <r>
      <t>Applying Chemicals</t>
    </r>
    <r>
      <rPr>
        <b/>
        <sz val="10"/>
        <rFont val="Calibri"/>
        <family val="2"/>
      </rPr>
      <t xml:space="preserve"> Ground</t>
    </r>
  </si>
  <si>
    <t>Tillage (Chisel)</t>
  </si>
  <si>
    <t>acre</t>
  </si>
  <si>
    <t>(Custom rate for vertical tillage is $18.55, custom rate for moldboard is $24.67.)</t>
  </si>
  <si>
    <t>Disk &amp; Harrowing</t>
  </si>
  <si>
    <t>Planting</t>
  </si>
  <si>
    <t>Side-dress</t>
  </si>
  <si>
    <t>Cultivating</t>
  </si>
  <si>
    <t>acre inch</t>
  </si>
  <si>
    <t>Total Fixed Costs</t>
  </si>
  <si>
    <t>Yield Dependent Costs</t>
  </si>
  <si>
    <t>Total Cash Costs at Expected Yield</t>
  </si>
  <si>
    <t>Expected Returns (price x yield)</t>
  </si>
  <si>
    <t>Net Available for Rent or Land Payment</t>
  </si>
  <si>
    <t>Use accompanying irrigation cost calculator to determine your irrigation costs.</t>
  </si>
  <si>
    <t>Actual Costs - Enter your actual information in the yellow highlighted cells.</t>
  </si>
  <si>
    <t>Returns Based On Actual Costs</t>
  </si>
  <si>
    <t>oz</t>
  </si>
  <si>
    <t>POTATO - FRESH MARKET</t>
  </si>
  <si>
    <t>Seed (tubers)</t>
  </si>
  <si>
    <t>cwt</t>
  </si>
  <si>
    <t>Yield Assumptions (cwt)</t>
  </si>
  <si>
    <t>Price Assumptions (cwt)</t>
  </si>
  <si>
    <t>ounce</t>
  </si>
  <si>
    <r>
      <t xml:space="preserve">Applying Chemicals </t>
    </r>
    <r>
      <rPr>
        <b/>
        <sz val="10"/>
        <rFont val="Calibri"/>
        <family val="2"/>
      </rPr>
      <t>Aerial</t>
    </r>
  </si>
  <si>
    <t>Sulfur</t>
  </si>
  <si>
    <t>Harvest machinery</t>
  </si>
  <si>
    <t>Harvest &amp; Packing Labor</t>
  </si>
  <si>
    <t>Herbicide - Lorox 50 DF</t>
  </si>
  <si>
    <t>pint</t>
  </si>
  <si>
    <t>Herbicide - Dual Magnum</t>
  </si>
  <si>
    <t>Herbicide - Matrix</t>
  </si>
  <si>
    <t>Insecticide - Platinum</t>
  </si>
  <si>
    <t>Insecticide - Radiant</t>
  </si>
  <si>
    <t>Insecticde - Mustang Maxx</t>
  </si>
  <si>
    <t>Fungicide - Ridomil Gold</t>
  </si>
  <si>
    <t>Fungicide - mancozeb</t>
  </si>
  <si>
    <t>Cut Seed Tuber Treatment</t>
  </si>
  <si>
    <t>cwt of seed</t>
  </si>
  <si>
    <r>
      <t>Interest on Variable Costs</t>
    </r>
    <r>
      <rPr>
        <vertAlign val="superscript"/>
        <sz val="10"/>
        <rFont val="Calibri"/>
        <family val="2"/>
      </rPr>
      <t>1</t>
    </r>
  </si>
  <si>
    <r>
      <t>Irrigation (fixed costs)</t>
    </r>
    <r>
      <rPr>
        <vertAlign val="superscript"/>
        <sz val="10"/>
        <rFont val="Calibri"/>
        <family val="2"/>
      </rPr>
      <t>2</t>
    </r>
  </si>
  <si>
    <r>
      <t>Irrigation (operating costs)</t>
    </r>
    <r>
      <rPr>
        <vertAlign val="superscript"/>
        <sz val="10"/>
        <rFont val="Calibri"/>
        <family val="2"/>
      </rPr>
      <t>2</t>
    </r>
  </si>
  <si>
    <r>
      <t>1</t>
    </r>
    <r>
      <rPr>
        <sz val="10"/>
        <rFont val="Calibri"/>
        <family val="2"/>
      </rPr>
      <t xml:space="preserve"> Cells , from left to right, correspond to total variable costs, number of months interest is charged, and interest rate.</t>
    </r>
  </si>
  <si>
    <r>
      <t>2</t>
    </r>
    <r>
      <rPr>
        <sz val="10"/>
        <rFont val="Calibri"/>
        <family val="2"/>
      </rPr>
      <t xml:space="preserve"> Irrigation cost are highly variable depending upon power source, fuel price, system size and system purchase price.</t>
    </r>
  </si>
  <si>
    <r>
      <t>Packing Bags at Excellent Yield</t>
    </r>
    <r>
      <rPr>
        <vertAlign val="superscript"/>
        <sz val="10"/>
        <rFont val="Calibri"/>
        <family val="2"/>
      </rPr>
      <t>3</t>
    </r>
  </si>
  <si>
    <r>
      <t>Packing Bags at Expected Yield</t>
    </r>
    <r>
      <rPr>
        <vertAlign val="superscript"/>
        <sz val="10"/>
        <rFont val="Calibri"/>
        <family val="2"/>
      </rPr>
      <t>3</t>
    </r>
  </si>
  <si>
    <r>
      <t>Packing Bags at Poor Yield</t>
    </r>
    <r>
      <rPr>
        <vertAlign val="superscript"/>
        <sz val="10"/>
        <rFont val="Calibri"/>
        <family val="2"/>
      </rPr>
      <t>3</t>
    </r>
  </si>
  <si>
    <t>acre year</t>
  </si>
  <si>
    <r>
      <t>3</t>
    </r>
    <r>
      <rPr>
        <sz val="10"/>
        <rFont val="Calibri"/>
        <family val="2"/>
      </rPr>
      <t>Assume 50 lb/bag</t>
    </r>
  </si>
  <si>
    <t>bag</t>
  </si>
  <si>
    <t>Harvest Machinery</t>
  </si>
  <si>
    <r>
      <t>3</t>
    </r>
    <r>
      <rPr>
        <sz val="10"/>
        <rFont val="Calibri"/>
        <family val="2"/>
      </rPr>
      <t>Include yield dependent costs, such as packing and grading labor or materials, i.e. 50 lb bags @ $0.25 each.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</si>
</sst>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4" x14ac:knownFonts="1">
    <font>
      <sz val="10"/>
      <name val="Arial"/>
    </font>
    <font>
      <sz val="8"/>
      <name val="Arial"/>
      <family val="2"/>
    </font>
    <font>
      <b/>
      <u/>
      <sz val="12"/>
      <name val="Calibri"/>
      <family val="2"/>
    </font>
    <font>
      <sz val="10"/>
      <name val="Calibri"/>
      <family val="2"/>
    </font>
    <font>
      <b/>
      <sz val="10"/>
      <color indexed="57"/>
      <name val="Calibri"/>
      <family val="2"/>
    </font>
    <font>
      <b/>
      <u/>
      <sz val="10"/>
      <name val="Calibri"/>
      <family val="2"/>
    </font>
    <font>
      <b/>
      <sz val="10"/>
      <name val="Calibri"/>
      <family val="2"/>
    </font>
    <font>
      <sz val="8"/>
      <name val="Calibri"/>
      <family val="2"/>
    </font>
    <font>
      <b/>
      <sz val="12"/>
      <name val="Calibri"/>
      <family val="2"/>
    </font>
    <font>
      <b/>
      <sz val="10"/>
      <color indexed="9"/>
      <name val="Calibri"/>
      <family val="2"/>
    </font>
    <font>
      <sz val="10"/>
      <color indexed="9"/>
      <name val="Calibri"/>
      <family val="2"/>
    </font>
    <font>
      <vertAlign val="superscript"/>
      <sz val="10"/>
      <name val="Calibri"/>
      <family val="2"/>
    </font>
    <font>
      <sz val="8"/>
      <color indexed="9"/>
      <name val="Calibri"/>
      <family val="2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9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3" fillId="0" borderId="0" xfId="0" applyFont="1" applyBorder="1"/>
    <xf numFmtId="0" fontId="7" fillId="0" borderId="0" xfId="0" applyFont="1" applyBorder="1"/>
    <xf numFmtId="164" fontId="6" fillId="0" borderId="0" xfId="0" applyNumberFormat="1" applyFont="1" applyFill="1" applyBorder="1" applyAlignment="1">
      <alignment horizontal="center"/>
    </xf>
    <xf numFmtId="0" fontId="8" fillId="0" borderId="0" xfId="0" applyFont="1" applyBorder="1"/>
    <xf numFmtId="0" fontId="2" fillId="0" borderId="0" xfId="0" applyFont="1" applyBorder="1"/>
    <xf numFmtId="0" fontId="4" fillId="0" borderId="0" xfId="0" applyFont="1" applyBorder="1"/>
    <xf numFmtId="0" fontId="5" fillId="0" borderId="0" xfId="0" applyFont="1" applyBorder="1"/>
    <xf numFmtId="164" fontId="5" fillId="0" borderId="0" xfId="0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0" fontId="3" fillId="0" borderId="0" xfId="0" applyFont="1" applyBorder="1" applyProtection="1">
      <protection locked="0"/>
    </xf>
    <xf numFmtId="164" fontId="3" fillId="0" borderId="0" xfId="0" applyNumberFormat="1" applyFont="1" applyBorder="1"/>
    <xf numFmtId="0" fontId="6" fillId="0" borderId="0" xfId="0" applyFont="1" applyBorder="1" applyAlignment="1">
      <alignment horizontal="right"/>
    </xf>
    <xf numFmtId="0" fontId="9" fillId="2" borderId="0" xfId="0" applyFont="1" applyFill="1" applyBorder="1"/>
    <xf numFmtId="0" fontId="4" fillId="2" borderId="0" xfId="0" applyFont="1" applyFill="1" applyBorder="1"/>
    <xf numFmtId="0" fontId="3" fillId="2" borderId="0" xfId="0" applyFont="1" applyFill="1" applyBorder="1"/>
    <xf numFmtId="0" fontId="10" fillId="2" borderId="0" xfId="0" applyFont="1" applyFill="1" applyBorder="1"/>
    <xf numFmtId="0" fontId="3" fillId="0" borderId="1" xfId="0" applyFont="1" applyBorder="1"/>
    <xf numFmtId="164" fontId="3" fillId="0" borderId="1" xfId="0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10" fillId="2" borderId="4" xfId="0" applyFont="1" applyFill="1" applyBorder="1"/>
    <xf numFmtId="0" fontId="9" fillId="2" borderId="5" xfId="0" applyFont="1" applyFill="1" applyBorder="1"/>
    <xf numFmtId="0" fontId="3" fillId="0" borderId="0" xfId="0" applyFont="1" applyFill="1" applyBorder="1"/>
    <xf numFmtId="0" fontId="6" fillId="0" borderId="0" xfId="0" applyFont="1" applyFill="1" applyBorder="1"/>
    <xf numFmtId="0" fontId="8" fillId="0" borderId="0" xfId="0" applyFont="1" applyFill="1" applyBorder="1"/>
    <xf numFmtId="0" fontId="5" fillId="0" borderId="0" xfId="0" applyFont="1" applyFill="1" applyBorder="1"/>
    <xf numFmtId="0" fontId="3" fillId="0" borderId="6" xfId="0" applyFont="1" applyBorder="1"/>
    <xf numFmtId="164" fontId="3" fillId="0" borderId="7" xfId="0" applyNumberFormat="1" applyFont="1" applyFill="1" applyBorder="1" applyAlignment="1">
      <alignment horizontal="center"/>
    </xf>
    <xf numFmtId="0" fontId="7" fillId="0" borderId="6" xfId="0" applyFont="1" applyBorder="1"/>
    <xf numFmtId="164" fontId="6" fillId="4" borderId="7" xfId="0" applyNumberFormat="1" applyFont="1" applyFill="1" applyBorder="1" applyAlignment="1">
      <alignment horizontal="center"/>
    </xf>
    <xf numFmtId="0" fontId="11" fillId="0" borderId="0" xfId="0" applyFont="1" applyBorder="1"/>
    <xf numFmtId="0" fontId="6" fillId="3" borderId="3" xfId="0" applyFont="1" applyFill="1" applyBorder="1" applyAlignment="1">
      <alignment horizontal="right"/>
    </xf>
    <xf numFmtId="0" fontId="3" fillId="3" borderId="6" xfId="0" applyFont="1" applyFill="1" applyBorder="1"/>
    <xf numFmtId="164" fontId="3" fillId="3" borderId="7" xfId="0" applyNumberFormat="1" applyFont="1" applyFill="1" applyBorder="1"/>
    <xf numFmtId="0" fontId="6" fillId="3" borderId="1" xfId="0" applyFont="1" applyFill="1" applyBorder="1"/>
    <xf numFmtId="164" fontId="6" fillId="3" borderId="1" xfId="0" applyNumberFormat="1" applyFont="1" applyFill="1" applyBorder="1" applyAlignment="1">
      <alignment horizontal="center"/>
    </xf>
    <xf numFmtId="0" fontId="10" fillId="2" borderId="3" xfId="0" applyFont="1" applyFill="1" applyBorder="1"/>
    <xf numFmtId="0" fontId="10" fillId="2" borderId="6" xfId="0" applyFont="1" applyFill="1" applyBorder="1"/>
    <xf numFmtId="0" fontId="12" fillId="2" borderId="6" xfId="0" applyFont="1" applyFill="1" applyBorder="1"/>
    <xf numFmtId="164" fontId="3" fillId="0" borderId="1" xfId="0" applyNumberFormat="1" applyFont="1" applyFill="1" applyBorder="1"/>
    <xf numFmtId="0" fontId="13" fillId="0" borderId="0" xfId="0" applyFont="1" applyBorder="1"/>
    <xf numFmtId="3" fontId="3" fillId="0" borderId="1" xfId="0" applyNumberFormat="1" applyFont="1" applyBorder="1"/>
    <xf numFmtId="0" fontId="6" fillId="0" borderId="0" xfId="0" applyFont="1" applyFill="1" applyBorder="1" applyAlignment="1">
      <alignment horizontal="right"/>
    </xf>
    <xf numFmtId="164" fontId="3" fillId="0" borderId="0" xfId="0" applyNumberFormat="1" applyFont="1" applyFill="1" applyBorder="1"/>
    <xf numFmtId="0" fontId="9" fillId="5" borderId="0" xfId="0" applyFont="1" applyFill="1" applyBorder="1"/>
    <xf numFmtId="0" fontId="3" fillId="0" borderId="1" xfId="0" applyFont="1" applyFill="1" applyBorder="1"/>
    <xf numFmtId="0" fontId="6" fillId="0" borderId="1" xfId="0" applyFont="1" applyFill="1" applyBorder="1"/>
    <xf numFmtId="164" fontId="6" fillId="0" borderId="1" xfId="0" applyNumberFormat="1" applyFont="1" applyFill="1" applyBorder="1" applyAlignment="1">
      <alignment horizontal="center"/>
    </xf>
    <xf numFmtId="3" fontId="6" fillId="0" borderId="0" xfId="0" applyNumberFormat="1" applyFont="1" applyFill="1" applyBorder="1"/>
    <xf numFmtId="4" fontId="3" fillId="0" borderId="0" xfId="0" applyNumberFormat="1" applyFont="1" applyFill="1" applyBorder="1" applyAlignment="1">
      <alignment horizontal="center"/>
    </xf>
    <xf numFmtId="1" fontId="3" fillId="0" borderId="1" xfId="0" applyNumberFormat="1" applyFont="1" applyFill="1" applyBorder="1"/>
    <xf numFmtId="10" fontId="3" fillId="0" borderId="1" xfId="0" applyNumberFormat="1" applyFont="1" applyFill="1" applyBorder="1"/>
    <xf numFmtId="3" fontId="6" fillId="0" borderId="7" xfId="0" applyNumberFormat="1" applyFont="1" applyFill="1" applyBorder="1"/>
    <xf numFmtId="0" fontId="6" fillId="0" borderId="3" xfId="0" applyFont="1" applyFill="1" applyBorder="1"/>
    <xf numFmtId="0" fontId="6" fillId="0" borderId="2" xfId="0" applyFont="1" applyFill="1" applyBorder="1" applyAlignment="1">
      <alignment horizontal="center"/>
    </xf>
    <xf numFmtId="164" fontId="6" fillId="0" borderId="2" xfId="0" applyNumberFormat="1" applyFont="1" applyFill="1" applyBorder="1" applyAlignment="1">
      <alignment horizontal="center"/>
    </xf>
    <xf numFmtId="8" fontId="6" fillId="0" borderId="8" xfId="0" applyNumberFormat="1" applyFont="1" applyFill="1" applyBorder="1" applyAlignment="1">
      <alignment horizontal="center"/>
    </xf>
    <xf numFmtId="164" fontId="6" fillId="0" borderId="8" xfId="0" applyNumberFormat="1" applyFont="1" applyFill="1" applyBorder="1" applyAlignment="1">
      <alignment horizontal="center"/>
    </xf>
    <xf numFmtId="0" fontId="8" fillId="0" borderId="0" xfId="0" applyFont="1" applyBorder="1" applyProtection="1"/>
    <xf numFmtId="0" fontId="2" fillId="0" borderId="0" xfId="0" applyFont="1" applyBorder="1" applyProtection="1"/>
    <xf numFmtId="0" fontId="3" fillId="0" borderId="0" xfId="0" applyFont="1" applyBorder="1" applyProtection="1"/>
    <xf numFmtId="0" fontId="13" fillId="0" borderId="0" xfId="0" applyFont="1" applyBorder="1" applyProtection="1"/>
    <xf numFmtId="0" fontId="4" fillId="0" borderId="0" xfId="0" applyFont="1" applyBorder="1" applyProtection="1"/>
    <xf numFmtId="0" fontId="9" fillId="2" borderId="0" xfId="0" applyFont="1" applyFill="1" applyBorder="1" applyProtection="1"/>
    <xf numFmtId="0" fontId="4" fillId="2" borderId="0" xfId="0" applyFont="1" applyFill="1" applyBorder="1" applyProtection="1"/>
    <xf numFmtId="0" fontId="3" fillId="2" borderId="0" xfId="0" applyFont="1" applyFill="1" applyBorder="1" applyProtection="1"/>
    <xf numFmtId="0" fontId="3" fillId="0" borderId="0" xfId="0" applyFont="1" applyFill="1" applyBorder="1" applyProtection="1"/>
    <xf numFmtId="0" fontId="8" fillId="0" borderId="0" xfId="0" applyFont="1" applyFill="1" applyBorder="1" applyProtection="1"/>
    <xf numFmtId="0" fontId="5" fillId="0" borderId="0" xfId="0" applyFont="1" applyFill="1" applyBorder="1" applyProtection="1"/>
    <xf numFmtId="0" fontId="6" fillId="3" borderId="1" xfId="0" applyFont="1" applyFill="1" applyBorder="1" applyProtection="1"/>
    <xf numFmtId="164" fontId="6" fillId="3" borderId="1" xfId="0" applyNumberFormat="1" applyFont="1" applyFill="1" applyBorder="1" applyAlignment="1" applyProtection="1">
      <alignment horizontal="center"/>
    </xf>
    <xf numFmtId="164" fontId="5" fillId="0" borderId="0" xfId="0" applyNumberFormat="1" applyFont="1" applyFill="1" applyBorder="1" applyAlignment="1" applyProtection="1">
      <alignment horizontal="center"/>
    </xf>
    <xf numFmtId="0" fontId="10" fillId="2" borderId="0" xfId="0" applyFont="1" applyFill="1" applyBorder="1" applyProtection="1"/>
    <xf numFmtId="0" fontId="9" fillId="2" borderId="0" xfId="0" applyFont="1" applyFill="1" applyBorder="1" applyAlignment="1" applyProtection="1">
      <alignment horizontal="center"/>
    </xf>
    <xf numFmtId="0" fontId="10" fillId="2" borderId="4" xfId="0" applyFont="1" applyFill="1" applyBorder="1" applyProtection="1"/>
    <xf numFmtId="0" fontId="5" fillId="0" borderId="0" xfId="0" applyFont="1" applyBorder="1" applyProtection="1"/>
    <xf numFmtId="0" fontId="3" fillId="0" borderId="1" xfId="0" applyFont="1" applyFill="1" applyBorder="1" applyProtection="1"/>
    <xf numFmtId="164" fontId="3" fillId="6" borderId="1" xfId="0" applyNumberFormat="1" applyFont="1" applyFill="1" applyBorder="1" applyProtection="1"/>
    <xf numFmtId="0" fontId="3" fillId="6" borderId="1" xfId="0" applyFont="1" applyFill="1" applyBorder="1" applyProtection="1"/>
    <xf numFmtId="164" fontId="3" fillId="0" borderId="1" xfId="0" applyNumberFormat="1" applyFont="1" applyFill="1" applyBorder="1" applyAlignment="1" applyProtection="1">
      <alignment horizontal="center"/>
    </xf>
    <xf numFmtId="164" fontId="3" fillId="0" borderId="0" xfId="0" applyNumberFormat="1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6" fillId="0" borderId="2" xfId="0" applyFont="1" applyFill="1" applyBorder="1" applyAlignment="1" applyProtection="1">
      <alignment horizontal="center"/>
    </xf>
    <xf numFmtId="164" fontId="6" fillId="0" borderId="2" xfId="0" applyNumberFormat="1" applyFont="1" applyFill="1" applyBorder="1" applyAlignment="1" applyProtection="1">
      <alignment horizontal="center"/>
    </xf>
    <xf numFmtId="0" fontId="9" fillId="2" borderId="5" xfId="0" applyFont="1" applyFill="1" applyBorder="1" applyProtection="1"/>
    <xf numFmtId="0" fontId="9" fillId="5" borderId="0" xfId="0" applyFont="1" applyFill="1" applyBorder="1" applyProtection="1"/>
    <xf numFmtId="0" fontId="6" fillId="0" borderId="3" xfId="0" applyFont="1" applyFill="1" applyBorder="1" applyProtection="1"/>
    <xf numFmtId="3" fontId="6" fillId="0" borderId="0" xfId="0" applyNumberFormat="1" applyFont="1" applyFill="1" applyBorder="1" applyProtection="1"/>
    <xf numFmtId="4" fontId="3" fillId="0" borderId="0" xfId="0" applyNumberFormat="1" applyFont="1" applyFill="1" applyBorder="1" applyAlignment="1" applyProtection="1">
      <alignment horizontal="center"/>
    </xf>
    <xf numFmtId="164" fontId="3" fillId="0" borderId="1" xfId="0" applyNumberFormat="1" applyFont="1" applyFill="1" applyBorder="1" applyProtection="1"/>
    <xf numFmtId="0" fontId="6" fillId="3" borderId="3" xfId="0" applyFont="1" applyFill="1" applyBorder="1" applyAlignment="1" applyProtection="1">
      <alignment horizontal="right"/>
    </xf>
    <xf numFmtId="0" fontId="3" fillId="3" borderId="6" xfId="0" applyFont="1" applyFill="1" applyBorder="1" applyProtection="1"/>
    <xf numFmtId="164" fontId="3" fillId="3" borderId="7" xfId="0" applyNumberFormat="1" applyFont="1" applyFill="1" applyBorder="1" applyProtection="1"/>
    <xf numFmtId="0" fontId="6" fillId="0" borderId="0" xfId="0" applyFont="1" applyBorder="1" applyAlignment="1" applyProtection="1">
      <alignment horizontal="right"/>
    </xf>
    <xf numFmtId="164" fontId="3" fillId="0" borderId="0" xfId="0" applyNumberFormat="1" applyFont="1" applyBorder="1" applyProtection="1"/>
    <xf numFmtId="0" fontId="6" fillId="0" borderId="1" xfId="0" applyFont="1" applyFill="1" applyBorder="1" applyProtection="1"/>
    <xf numFmtId="164" fontId="6" fillId="0" borderId="1" xfId="0" applyNumberFormat="1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right"/>
    </xf>
    <xf numFmtId="164" fontId="3" fillId="0" borderId="0" xfId="0" applyNumberFormat="1" applyFont="1" applyFill="1" applyBorder="1" applyProtection="1"/>
    <xf numFmtId="0" fontId="3" fillId="0" borderId="1" xfId="0" applyFont="1" applyBorder="1" applyProtection="1"/>
    <xf numFmtId="3" fontId="3" fillId="6" borderId="1" xfId="0" applyNumberFormat="1" applyFont="1" applyFill="1" applyBorder="1" applyProtection="1"/>
    <xf numFmtId="164" fontId="6" fillId="0" borderId="0" xfId="0" applyNumberFormat="1" applyFont="1" applyFill="1" applyBorder="1" applyAlignment="1" applyProtection="1">
      <alignment horizontal="center"/>
    </xf>
    <xf numFmtId="0" fontId="10" fillId="2" borderId="3" xfId="0" applyFont="1" applyFill="1" applyBorder="1" applyProtection="1"/>
    <xf numFmtId="0" fontId="10" fillId="2" borderId="6" xfId="0" applyFont="1" applyFill="1" applyBorder="1" applyProtection="1"/>
    <xf numFmtId="0" fontId="3" fillId="0" borderId="6" xfId="0" applyFont="1" applyBorder="1" applyProtection="1"/>
    <xf numFmtId="164" fontId="3" fillId="0" borderId="7" xfId="0" applyNumberFormat="1" applyFont="1" applyFill="1" applyBorder="1" applyAlignment="1" applyProtection="1">
      <alignment horizontal="center"/>
    </xf>
    <xf numFmtId="0" fontId="12" fillId="2" borderId="6" xfId="0" applyFont="1" applyFill="1" applyBorder="1" applyProtection="1"/>
    <xf numFmtId="0" fontId="7" fillId="0" borderId="6" xfId="0" applyFont="1" applyBorder="1" applyProtection="1"/>
    <xf numFmtId="164" fontId="6" fillId="4" borderId="7" xfId="0" applyNumberFormat="1" applyFont="1" applyFill="1" applyBorder="1" applyAlignment="1" applyProtection="1">
      <alignment horizontal="center"/>
    </xf>
    <xf numFmtId="0" fontId="11" fillId="0" borderId="0" xfId="0" applyFont="1" applyBorder="1" applyProtection="1"/>
    <xf numFmtId="0" fontId="7" fillId="0" borderId="0" xfId="0" applyFont="1" applyBorder="1" applyProtection="1"/>
    <xf numFmtId="164" fontId="3" fillId="6" borderId="1" xfId="0" applyNumberFormat="1" applyFont="1" applyFill="1" applyBorder="1" applyProtection="1">
      <protection locked="0"/>
    </xf>
    <xf numFmtId="0" fontId="3" fillId="6" borderId="1" xfId="0" applyFont="1" applyFill="1" applyBorder="1" applyProtection="1">
      <protection locked="0"/>
    </xf>
    <xf numFmtId="1" fontId="3" fillId="6" borderId="1" xfId="0" applyNumberFormat="1" applyFont="1" applyFill="1" applyBorder="1" applyProtection="1">
      <protection locked="0"/>
    </xf>
    <xf numFmtId="10" fontId="3" fillId="6" borderId="1" xfId="0" applyNumberFormat="1" applyFont="1" applyFill="1" applyBorder="1" applyProtection="1">
      <protection locked="0"/>
    </xf>
    <xf numFmtId="3" fontId="6" fillId="6" borderId="7" xfId="0" applyNumberFormat="1" applyFont="1" applyFill="1" applyBorder="1" applyProtection="1">
      <protection locked="0"/>
    </xf>
    <xf numFmtId="8" fontId="6" fillId="6" borderId="8" xfId="0" applyNumberFormat="1" applyFont="1" applyFill="1" applyBorder="1" applyAlignment="1" applyProtection="1">
      <alignment horizontal="center"/>
      <protection locked="0"/>
    </xf>
    <xf numFmtId="164" fontId="6" fillId="6" borderId="8" xfId="0" applyNumberFormat="1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9"/>
  <sheetViews>
    <sheetView tabSelected="1" workbookViewId="0">
      <selection activeCell="I15" sqref="I15"/>
    </sheetView>
  </sheetViews>
  <sheetFormatPr defaultColWidth="9.109375" defaultRowHeight="13.8" x14ac:dyDescent="0.3"/>
  <cols>
    <col min="1" max="1" width="36.88671875" style="1" customWidth="1"/>
    <col min="2" max="2" width="10.109375" style="1" customWidth="1"/>
    <col min="3" max="3" width="9.5546875" style="1" customWidth="1"/>
    <col min="4" max="4" width="8.33203125" style="1" customWidth="1"/>
    <col min="5" max="5" width="11.109375" style="1" customWidth="1"/>
    <col min="6" max="6" width="6.33203125" style="1" customWidth="1"/>
    <col min="7" max="7" width="11.44140625" style="1" customWidth="1"/>
    <col min="8" max="8" width="9.5546875" style="1" customWidth="1"/>
    <col min="9" max="9" width="13.44140625" style="1" bestFit="1" customWidth="1"/>
    <col min="10" max="10" width="9.109375" style="1"/>
    <col min="11" max="11" width="11.109375" style="1" customWidth="1"/>
    <col min="12" max="16384" width="9.109375" style="1"/>
  </cols>
  <sheetData>
    <row r="1" spans="1:11" ht="15.6" x14ac:dyDescent="0.3">
      <c r="A1" s="4" t="s">
        <v>45</v>
      </c>
      <c r="B1" s="5"/>
      <c r="C1" s="5"/>
      <c r="D1" s="5"/>
    </row>
    <row r="2" spans="1:11" ht="15.6" x14ac:dyDescent="0.3">
      <c r="A2" s="40" t="s">
        <v>0</v>
      </c>
      <c r="B2" s="5"/>
      <c r="C2" s="5"/>
      <c r="D2" s="5"/>
    </row>
    <row r="3" spans="1:11" ht="15.6" x14ac:dyDescent="0.3">
      <c r="A3" s="4" t="s">
        <v>1</v>
      </c>
      <c r="B3" s="6"/>
      <c r="D3" s="5"/>
    </row>
    <row r="4" spans="1:11" ht="15.6" x14ac:dyDescent="0.3">
      <c r="A4" s="13" t="s">
        <v>2</v>
      </c>
      <c r="B4" s="14"/>
      <c r="C4" s="14"/>
      <c r="D4" s="14"/>
      <c r="E4" s="15"/>
      <c r="G4" s="22"/>
      <c r="I4" s="24" t="s">
        <v>3</v>
      </c>
      <c r="J4" s="25"/>
      <c r="K4" s="25"/>
    </row>
    <row r="5" spans="1:11" s="7" customFormat="1" x14ac:dyDescent="0.3">
      <c r="A5" s="34" t="s">
        <v>4</v>
      </c>
      <c r="B5" s="34" t="s">
        <v>5</v>
      </c>
      <c r="C5" s="34" t="s">
        <v>6</v>
      </c>
      <c r="D5" s="34" t="s">
        <v>7</v>
      </c>
      <c r="E5" s="35" t="s">
        <v>8</v>
      </c>
      <c r="F5" s="8"/>
      <c r="G5" s="22"/>
      <c r="H5" s="22"/>
      <c r="I5" s="16"/>
      <c r="J5" s="19" t="s">
        <v>49</v>
      </c>
      <c r="K5" s="20"/>
    </row>
    <row r="6" spans="1:11" x14ac:dyDescent="0.3">
      <c r="A6" s="45" t="s">
        <v>9</v>
      </c>
      <c r="B6" s="45" t="s">
        <v>10</v>
      </c>
      <c r="C6" s="39">
        <v>0.45</v>
      </c>
      <c r="D6" s="45">
        <v>150</v>
      </c>
      <c r="E6" s="18">
        <f t="shared" ref="E6:E16" si="0">(C6*D6)</f>
        <v>67.5</v>
      </c>
      <c r="F6" s="9"/>
      <c r="G6" s="23"/>
      <c r="H6" s="23"/>
      <c r="I6" s="54" t="s">
        <v>11</v>
      </c>
      <c r="J6" s="55" t="s">
        <v>12</v>
      </c>
      <c r="K6" s="54" t="s">
        <v>13</v>
      </c>
    </row>
    <row r="7" spans="1:11" x14ac:dyDescent="0.3">
      <c r="A7" s="45" t="s">
        <v>14</v>
      </c>
      <c r="B7" s="45" t="s">
        <v>10</v>
      </c>
      <c r="C7" s="39">
        <v>0.56000000000000005</v>
      </c>
      <c r="D7" s="45">
        <v>100</v>
      </c>
      <c r="E7" s="18">
        <f t="shared" si="0"/>
        <v>56.000000000000007</v>
      </c>
      <c r="F7" s="9"/>
      <c r="G7" s="21" t="s">
        <v>48</v>
      </c>
      <c r="H7" s="44"/>
      <c r="I7" s="56">
        <v>17</v>
      </c>
      <c r="J7" s="57">
        <v>13.5</v>
      </c>
      <c r="K7" s="56">
        <v>10</v>
      </c>
    </row>
    <row r="8" spans="1:11" x14ac:dyDescent="0.3">
      <c r="A8" s="45" t="s">
        <v>15</v>
      </c>
      <c r="B8" s="45" t="s">
        <v>10</v>
      </c>
      <c r="C8" s="39">
        <v>0.33</v>
      </c>
      <c r="D8" s="45">
        <v>100</v>
      </c>
      <c r="E8" s="18">
        <f t="shared" si="0"/>
        <v>33</v>
      </c>
      <c r="F8" s="9"/>
      <c r="G8" s="53" t="s">
        <v>16</v>
      </c>
      <c r="H8" s="52">
        <v>350</v>
      </c>
      <c r="I8" s="18">
        <f t="shared" ref="I8:K10" si="1">(I$7*$H8)-$E$24-$E$39-$E43</f>
        <v>3911.7620125000003</v>
      </c>
      <c r="J8" s="18">
        <f t="shared" si="1"/>
        <v>2686.7620125000003</v>
      </c>
      <c r="K8" s="18">
        <f t="shared" si="1"/>
        <v>1461.7620125000001</v>
      </c>
    </row>
    <row r="9" spans="1:11" x14ac:dyDescent="0.3">
      <c r="A9" s="45" t="s">
        <v>17</v>
      </c>
      <c r="B9" s="45" t="s">
        <v>18</v>
      </c>
      <c r="C9" s="39">
        <v>42</v>
      </c>
      <c r="D9" s="45">
        <v>1</v>
      </c>
      <c r="E9" s="18">
        <f t="shared" si="0"/>
        <v>42</v>
      </c>
      <c r="F9" s="9"/>
      <c r="G9" s="53" t="s">
        <v>19</v>
      </c>
      <c r="H9" s="52">
        <v>275</v>
      </c>
      <c r="I9" s="18">
        <f t="shared" si="1"/>
        <v>2674.2620125000003</v>
      </c>
      <c r="J9" s="18">
        <f t="shared" si="1"/>
        <v>1711.7620125000003</v>
      </c>
      <c r="K9" s="18">
        <f t="shared" si="1"/>
        <v>749.26201250000008</v>
      </c>
    </row>
    <row r="10" spans="1:11" x14ac:dyDescent="0.3">
      <c r="A10" s="45" t="s">
        <v>20</v>
      </c>
      <c r="B10" s="45" t="s">
        <v>10</v>
      </c>
      <c r="C10" s="39">
        <v>4.5</v>
      </c>
      <c r="D10" s="45">
        <v>1.5</v>
      </c>
      <c r="E10" s="18">
        <f t="shared" si="0"/>
        <v>6.75</v>
      </c>
      <c r="F10" s="9"/>
      <c r="G10" s="53" t="s">
        <v>21</v>
      </c>
      <c r="H10" s="52">
        <v>150</v>
      </c>
      <c r="I10" s="18">
        <f t="shared" si="1"/>
        <v>611.76201250000008</v>
      </c>
      <c r="J10" s="18">
        <f t="shared" si="1"/>
        <v>86.762012500000026</v>
      </c>
      <c r="K10" s="18">
        <f t="shared" si="1"/>
        <v>-438.23798749999997</v>
      </c>
    </row>
    <row r="11" spans="1:11" x14ac:dyDescent="0.3">
      <c r="A11" s="45" t="s">
        <v>52</v>
      </c>
      <c r="B11" s="45" t="s">
        <v>10</v>
      </c>
      <c r="C11" s="39">
        <v>0.4</v>
      </c>
      <c r="D11" s="45">
        <v>20</v>
      </c>
      <c r="E11" s="18">
        <f t="shared" si="0"/>
        <v>8</v>
      </c>
      <c r="F11" s="9"/>
      <c r="G11" s="23"/>
      <c r="H11" s="48"/>
      <c r="I11" s="9"/>
      <c r="J11" s="9"/>
      <c r="K11" s="9"/>
    </row>
    <row r="12" spans="1:11" x14ac:dyDescent="0.3">
      <c r="A12" s="45" t="s">
        <v>46</v>
      </c>
      <c r="B12" s="45" t="s">
        <v>47</v>
      </c>
      <c r="C12" s="39">
        <v>26.5</v>
      </c>
      <c r="D12" s="45">
        <v>19</v>
      </c>
      <c r="E12" s="18">
        <f t="shared" si="0"/>
        <v>503.5</v>
      </c>
    </row>
    <row r="13" spans="1:11" x14ac:dyDescent="0.3">
      <c r="A13" s="45" t="s">
        <v>64</v>
      </c>
      <c r="B13" s="45" t="s">
        <v>65</v>
      </c>
      <c r="C13" s="39">
        <v>2.5</v>
      </c>
      <c r="D13" s="45">
        <v>19</v>
      </c>
      <c r="E13" s="18">
        <f t="shared" si="0"/>
        <v>47.5</v>
      </c>
    </row>
    <row r="14" spans="1:11" x14ac:dyDescent="0.3">
      <c r="A14" s="45" t="s">
        <v>55</v>
      </c>
      <c r="B14" s="45" t="s">
        <v>10</v>
      </c>
      <c r="C14" s="39">
        <v>24</v>
      </c>
      <c r="D14" s="45">
        <v>1.4</v>
      </c>
      <c r="E14" s="18">
        <f t="shared" si="0"/>
        <v>33.599999999999994</v>
      </c>
      <c r="F14" s="49"/>
    </row>
    <row r="15" spans="1:11" x14ac:dyDescent="0.3">
      <c r="A15" s="45" t="s">
        <v>57</v>
      </c>
      <c r="B15" s="45" t="s">
        <v>56</v>
      </c>
      <c r="C15" s="39">
        <v>8.6300000000000008</v>
      </c>
      <c r="D15" s="45">
        <v>1.5</v>
      </c>
      <c r="E15" s="18">
        <f t="shared" si="0"/>
        <v>12.945</v>
      </c>
      <c r="F15" s="49"/>
    </row>
    <row r="16" spans="1:11" x14ac:dyDescent="0.3">
      <c r="A16" s="45" t="s">
        <v>58</v>
      </c>
      <c r="B16" s="45" t="s">
        <v>44</v>
      </c>
      <c r="C16" s="39">
        <v>14.5</v>
      </c>
      <c r="D16" s="45">
        <v>1</v>
      </c>
      <c r="E16" s="18">
        <f t="shared" si="0"/>
        <v>14.5</v>
      </c>
      <c r="F16" s="49"/>
    </row>
    <row r="17" spans="1:11" x14ac:dyDescent="0.3">
      <c r="A17" s="45" t="s">
        <v>59</v>
      </c>
      <c r="B17" s="45" t="s">
        <v>44</v>
      </c>
      <c r="C17" s="39">
        <v>4.7</v>
      </c>
      <c r="D17" s="45">
        <v>2.15</v>
      </c>
      <c r="E17" s="18">
        <f>(C17*D17)</f>
        <v>10.105</v>
      </c>
      <c r="F17" s="49"/>
    </row>
    <row r="18" spans="1:11" x14ac:dyDescent="0.3">
      <c r="A18" s="45" t="s">
        <v>60</v>
      </c>
      <c r="B18" s="45" t="s">
        <v>44</v>
      </c>
      <c r="C18" s="39">
        <v>5.74</v>
      </c>
      <c r="D18" s="45">
        <f>2*6.3</f>
        <v>12.6</v>
      </c>
      <c r="E18" s="18">
        <f>(C18*D18)</f>
        <v>72.323999999999998</v>
      </c>
      <c r="F18" s="49"/>
    </row>
    <row r="19" spans="1:11" x14ac:dyDescent="0.3">
      <c r="A19" s="45" t="s">
        <v>61</v>
      </c>
      <c r="B19" s="45" t="s">
        <v>50</v>
      </c>
      <c r="C19" s="39">
        <v>0.74</v>
      </c>
      <c r="D19" s="45">
        <f>2*2.6</f>
        <v>5.2</v>
      </c>
      <c r="E19" s="18">
        <f>(C19*D19)</f>
        <v>3.8479999999999999</v>
      </c>
      <c r="F19" s="49"/>
    </row>
    <row r="20" spans="1:11" x14ac:dyDescent="0.3">
      <c r="A20" s="45" t="s">
        <v>63</v>
      </c>
      <c r="B20" s="45" t="s">
        <v>10</v>
      </c>
      <c r="C20" s="39">
        <v>3.2</v>
      </c>
      <c r="D20" s="45">
        <f>3*2</f>
        <v>6</v>
      </c>
      <c r="E20" s="18">
        <f>(C20*D20)</f>
        <v>19.200000000000003</v>
      </c>
      <c r="F20" s="49"/>
    </row>
    <row r="21" spans="1:11" x14ac:dyDescent="0.3">
      <c r="A21" s="45" t="s">
        <v>62</v>
      </c>
      <c r="B21" s="45" t="s">
        <v>44</v>
      </c>
      <c r="C21" s="39">
        <v>4.6900000000000004</v>
      </c>
      <c r="D21" s="45">
        <f>1*6.3</f>
        <v>6.3</v>
      </c>
      <c r="E21" s="18">
        <f>(C21*D21)</f>
        <v>29.547000000000001</v>
      </c>
      <c r="F21" s="49"/>
    </row>
    <row r="22" spans="1:11" x14ac:dyDescent="0.3">
      <c r="A22" s="45" t="s">
        <v>54</v>
      </c>
      <c r="B22" s="45" t="s">
        <v>22</v>
      </c>
      <c r="C22" s="39">
        <v>10</v>
      </c>
      <c r="D22" s="45">
        <v>55</v>
      </c>
      <c r="E22" s="18">
        <f t="shared" ref="E22" si="2">C22*D22</f>
        <v>550</v>
      </c>
      <c r="F22" s="49"/>
    </row>
    <row r="23" spans="1:11" ht="15" x14ac:dyDescent="0.3">
      <c r="A23" s="45" t="s">
        <v>66</v>
      </c>
      <c r="B23" s="39">
        <f>SUM(E6:E22)</f>
        <v>1510.319</v>
      </c>
      <c r="C23" s="50">
        <v>6</v>
      </c>
      <c r="D23" s="51">
        <v>2.5000000000000001E-2</v>
      </c>
      <c r="E23" s="18">
        <f>B23*(C23/12)*D23</f>
        <v>18.878987500000001</v>
      </c>
      <c r="F23" s="9"/>
    </row>
    <row r="24" spans="1:11" x14ac:dyDescent="0.3">
      <c r="A24" s="31" t="s">
        <v>23</v>
      </c>
      <c r="B24" s="32"/>
      <c r="C24" s="32"/>
      <c r="D24" s="32"/>
      <c r="E24" s="33">
        <f>SUM(E6:E23)</f>
        <v>1529.1979875</v>
      </c>
      <c r="F24" s="9"/>
    </row>
    <row r="25" spans="1:11" x14ac:dyDescent="0.3">
      <c r="A25" s="12"/>
      <c r="E25" s="11"/>
      <c r="F25" s="11"/>
    </row>
    <row r="26" spans="1:11" x14ac:dyDescent="0.3">
      <c r="A26" s="13" t="s">
        <v>24</v>
      </c>
      <c r="B26" s="16"/>
      <c r="C26" s="16"/>
      <c r="D26" s="16"/>
      <c r="E26" s="16"/>
      <c r="F26" s="11"/>
    </row>
    <row r="27" spans="1:11" x14ac:dyDescent="0.3">
      <c r="A27" s="46" t="s">
        <v>4</v>
      </c>
      <c r="B27" s="46" t="s">
        <v>5</v>
      </c>
      <c r="C27" s="46" t="s">
        <v>6</v>
      </c>
      <c r="D27" s="46" t="s">
        <v>7</v>
      </c>
      <c r="E27" s="47" t="s">
        <v>8</v>
      </c>
    </row>
    <row r="28" spans="1:11" x14ac:dyDescent="0.3">
      <c r="A28" s="45" t="s">
        <v>25</v>
      </c>
      <c r="B28" s="45" t="s">
        <v>26</v>
      </c>
      <c r="C28" s="39">
        <v>8.4</v>
      </c>
      <c r="D28" s="45">
        <v>1</v>
      </c>
      <c r="E28" s="18">
        <f>C28*D28</f>
        <v>8.4</v>
      </c>
      <c r="F28" s="8"/>
    </row>
    <row r="29" spans="1:11" x14ac:dyDescent="0.3">
      <c r="A29" s="45" t="s">
        <v>27</v>
      </c>
      <c r="B29" s="45" t="s">
        <v>26</v>
      </c>
      <c r="C29" s="39">
        <v>9.2899999999999991</v>
      </c>
      <c r="D29" s="45">
        <v>4</v>
      </c>
      <c r="E29" s="18">
        <f t="shared" ref="E29:E38" si="3">C29*D29</f>
        <v>37.159999999999997</v>
      </c>
      <c r="F29" s="9"/>
      <c r="G29" s="22"/>
      <c r="H29" s="22"/>
      <c r="I29" s="22"/>
      <c r="J29" s="22"/>
      <c r="K29" s="22"/>
    </row>
    <row r="30" spans="1:11" x14ac:dyDescent="0.3">
      <c r="A30" s="45" t="s">
        <v>51</v>
      </c>
      <c r="B30" s="45" t="s">
        <v>26</v>
      </c>
      <c r="C30" s="39">
        <v>13.8</v>
      </c>
      <c r="D30" s="45">
        <v>1</v>
      </c>
      <c r="E30" s="18">
        <f t="shared" si="3"/>
        <v>13.8</v>
      </c>
      <c r="F30" s="9"/>
      <c r="G30" s="22"/>
      <c r="H30" s="22"/>
      <c r="I30" s="22"/>
      <c r="J30" s="22"/>
      <c r="K30" s="22"/>
    </row>
    <row r="31" spans="1:11" x14ac:dyDescent="0.3">
      <c r="A31" s="45" t="s">
        <v>28</v>
      </c>
      <c r="B31" s="45" t="s">
        <v>29</v>
      </c>
      <c r="C31" s="39">
        <v>21.7</v>
      </c>
      <c r="D31" s="45">
        <v>1</v>
      </c>
      <c r="E31" s="18">
        <f t="shared" si="3"/>
        <v>21.7</v>
      </c>
      <c r="F31" s="9"/>
      <c r="G31" s="22" t="s">
        <v>30</v>
      </c>
      <c r="H31" s="22"/>
      <c r="I31" s="22"/>
      <c r="J31" s="22"/>
      <c r="K31" s="22"/>
    </row>
    <row r="32" spans="1:11" x14ac:dyDescent="0.3">
      <c r="A32" s="45" t="s">
        <v>31</v>
      </c>
      <c r="B32" s="45" t="s">
        <v>29</v>
      </c>
      <c r="C32" s="39">
        <v>18.100000000000001</v>
      </c>
      <c r="D32" s="45">
        <v>1</v>
      </c>
      <c r="E32" s="18">
        <f t="shared" si="3"/>
        <v>18.100000000000001</v>
      </c>
      <c r="F32" s="9"/>
      <c r="G32" s="22"/>
      <c r="H32" s="22"/>
      <c r="I32" s="22"/>
      <c r="J32" s="22"/>
      <c r="K32" s="22"/>
    </row>
    <row r="33" spans="1:12" x14ac:dyDescent="0.3">
      <c r="A33" s="45" t="s">
        <v>53</v>
      </c>
      <c r="B33" s="45" t="s">
        <v>29</v>
      </c>
      <c r="C33" s="39">
        <v>28</v>
      </c>
      <c r="D33" s="45">
        <v>1</v>
      </c>
      <c r="E33" s="18">
        <f t="shared" si="3"/>
        <v>28</v>
      </c>
      <c r="F33" s="9"/>
      <c r="G33" s="22"/>
      <c r="H33" s="22"/>
      <c r="I33" s="22"/>
      <c r="J33" s="22"/>
      <c r="K33" s="22"/>
    </row>
    <row r="34" spans="1:12" x14ac:dyDescent="0.3">
      <c r="A34" s="45" t="s">
        <v>32</v>
      </c>
      <c r="B34" s="45" t="s">
        <v>29</v>
      </c>
      <c r="C34" s="39">
        <v>30</v>
      </c>
      <c r="D34" s="45">
        <v>1</v>
      </c>
      <c r="E34" s="18">
        <f t="shared" si="3"/>
        <v>30</v>
      </c>
      <c r="F34" s="9"/>
      <c r="G34" s="22"/>
      <c r="H34" s="22"/>
      <c r="I34" s="22"/>
      <c r="J34" s="22"/>
      <c r="K34" s="22"/>
    </row>
    <row r="35" spans="1:12" x14ac:dyDescent="0.3">
      <c r="A35" s="45" t="s">
        <v>33</v>
      </c>
      <c r="B35" s="45" t="s">
        <v>29</v>
      </c>
      <c r="C35" s="39">
        <v>9.8000000000000007</v>
      </c>
      <c r="D35" s="45">
        <v>1</v>
      </c>
      <c r="E35" s="18">
        <f t="shared" si="3"/>
        <v>9.8000000000000007</v>
      </c>
      <c r="F35" s="9"/>
      <c r="G35" s="22"/>
      <c r="H35" s="22"/>
      <c r="I35" s="22"/>
      <c r="J35" s="22"/>
      <c r="K35" s="22"/>
      <c r="L35" s="22"/>
    </row>
    <row r="36" spans="1:12" x14ac:dyDescent="0.3">
      <c r="A36" s="45" t="s">
        <v>34</v>
      </c>
      <c r="B36" s="45" t="s">
        <v>29</v>
      </c>
      <c r="C36" s="39">
        <v>18.899999999999999</v>
      </c>
      <c r="D36" s="45">
        <v>2</v>
      </c>
      <c r="E36" s="18">
        <f t="shared" si="3"/>
        <v>37.799999999999997</v>
      </c>
      <c r="F36" s="9"/>
      <c r="H36" s="22"/>
      <c r="I36" s="22"/>
      <c r="J36" s="22"/>
      <c r="K36" s="22"/>
      <c r="L36" s="22"/>
    </row>
    <row r="37" spans="1:12" ht="15" x14ac:dyDescent="0.3">
      <c r="A37" s="45" t="s">
        <v>67</v>
      </c>
      <c r="B37" s="45" t="s">
        <v>74</v>
      </c>
      <c r="C37" s="39">
        <v>97.84</v>
      </c>
      <c r="D37" s="45">
        <v>1</v>
      </c>
      <c r="E37" s="18">
        <f t="shared" si="3"/>
        <v>97.84</v>
      </c>
      <c r="F37" s="9"/>
      <c r="G37" s="22"/>
      <c r="H37" s="22"/>
      <c r="I37" s="22"/>
      <c r="J37" s="22"/>
      <c r="K37" s="22"/>
    </row>
    <row r="38" spans="1:12" ht="15" x14ac:dyDescent="0.3">
      <c r="A38" s="45" t="s">
        <v>68</v>
      </c>
      <c r="B38" s="45" t="s">
        <v>35</v>
      </c>
      <c r="C38" s="39">
        <v>5.24</v>
      </c>
      <c r="D38" s="45">
        <v>6</v>
      </c>
      <c r="E38" s="18">
        <f t="shared" si="3"/>
        <v>31.44</v>
      </c>
      <c r="F38" s="9"/>
      <c r="G38" s="22"/>
      <c r="H38" s="22"/>
      <c r="I38" s="22"/>
      <c r="J38" s="22"/>
      <c r="K38" s="22"/>
    </row>
    <row r="39" spans="1:12" x14ac:dyDescent="0.3">
      <c r="A39" s="31" t="s">
        <v>36</v>
      </c>
      <c r="B39" s="32"/>
      <c r="C39" s="32"/>
      <c r="D39" s="32"/>
      <c r="E39" s="33">
        <f>SUM(E28:E38)</f>
        <v>334.04</v>
      </c>
      <c r="F39" s="9"/>
      <c r="G39" s="22"/>
      <c r="H39" s="22"/>
      <c r="I39" s="22"/>
      <c r="J39" s="22"/>
      <c r="K39" s="22"/>
    </row>
    <row r="40" spans="1:12" x14ac:dyDescent="0.3">
      <c r="A40" s="42"/>
      <c r="B40" s="22"/>
      <c r="C40" s="22"/>
      <c r="D40" s="22"/>
      <c r="E40" s="43"/>
      <c r="F40" s="9"/>
      <c r="G40" s="22"/>
      <c r="H40" s="22"/>
      <c r="I40" s="22"/>
      <c r="J40" s="22"/>
      <c r="K40" s="22"/>
    </row>
    <row r="41" spans="1:12" x14ac:dyDescent="0.3">
      <c r="A41" s="13" t="s">
        <v>37</v>
      </c>
      <c r="B41" s="16"/>
      <c r="C41" s="16"/>
      <c r="D41" s="16"/>
      <c r="E41" s="16"/>
      <c r="F41" s="9"/>
      <c r="G41" s="22"/>
      <c r="H41" s="22"/>
      <c r="I41" s="22"/>
      <c r="J41" s="22"/>
      <c r="K41" s="22"/>
    </row>
    <row r="42" spans="1:12" x14ac:dyDescent="0.3">
      <c r="A42" s="34" t="s">
        <v>4</v>
      </c>
      <c r="B42" s="34" t="s">
        <v>5</v>
      </c>
      <c r="C42" s="34" t="s">
        <v>6</v>
      </c>
      <c r="D42" s="34" t="s">
        <v>7</v>
      </c>
      <c r="E42" s="35" t="s">
        <v>8</v>
      </c>
      <c r="F42" s="9"/>
      <c r="G42" s="10"/>
      <c r="H42" s="10"/>
      <c r="I42" s="10"/>
      <c r="J42" s="10"/>
      <c r="K42" s="10"/>
      <c r="L42" s="10"/>
    </row>
    <row r="43" spans="1:12" ht="15" x14ac:dyDescent="0.3">
      <c r="A43" s="17" t="s">
        <v>71</v>
      </c>
      <c r="B43" s="17" t="s">
        <v>76</v>
      </c>
      <c r="C43" s="39">
        <v>0.25</v>
      </c>
      <c r="D43" s="41">
        <f>H8*2</f>
        <v>700</v>
      </c>
      <c r="E43" s="18">
        <f>C43*D43</f>
        <v>175</v>
      </c>
      <c r="F43" s="9"/>
      <c r="G43" s="10"/>
      <c r="H43" s="10"/>
      <c r="I43" s="10"/>
      <c r="J43" s="10"/>
      <c r="K43" s="10"/>
      <c r="L43" s="10"/>
    </row>
    <row r="44" spans="1:12" ht="15" x14ac:dyDescent="0.3">
      <c r="A44" s="17" t="s">
        <v>72</v>
      </c>
      <c r="B44" s="17" t="s">
        <v>76</v>
      </c>
      <c r="C44" s="39">
        <v>0.25</v>
      </c>
      <c r="D44" s="41">
        <f>H9*2</f>
        <v>550</v>
      </c>
      <c r="E44" s="18">
        <f>C44*D44</f>
        <v>137.5</v>
      </c>
      <c r="F44" s="9"/>
      <c r="L44" s="10"/>
    </row>
    <row r="45" spans="1:12" ht="15" x14ac:dyDescent="0.3">
      <c r="A45" s="17" t="s">
        <v>73</v>
      </c>
      <c r="B45" s="17" t="s">
        <v>76</v>
      </c>
      <c r="C45" s="39">
        <v>0.25</v>
      </c>
      <c r="D45" s="41">
        <f>H10*2</f>
        <v>300</v>
      </c>
      <c r="E45" s="18">
        <f>C45*D45</f>
        <v>75</v>
      </c>
      <c r="F45" s="9"/>
      <c r="L45" s="10"/>
    </row>
    <row r="46" spans="1:12" x14ac:dyDescent="0.3">
      <c r="E46" s="9"/>
      <c r="F46" s="3"/>
      <c r="L46" s="10"/>
    </row>
    <row r="47" spans="1:12" x14ac:dyDescent="0.3">
      <c r="A47" s="36" t="s">
        <v>38</v>
      </c>
      <c r="B47" s="37"/>
      <c r="C47" s="26"/>
      <c r="D47" s="26"/>
      <c r="E47" s="27">
        <f>E24+E39+E44</f>
        <v>2000.7379874999999</v>
      </c>
      <c r="L47" s="10"/>
    </row>
    <row r="48" spans="1:12" x14ac:dyDescent="0.3">
      <c r="A48" s="36" t="s">
        <v>39</v>
      </c>
      <c r="B48" s="37"/>
      <c r="C48" s="26"/>
      <c r="D48" s="26"/>
      <c r="E48" s="27">
        <f>(J7*H9)</f>
        <v>3712.5</v>
      </c>
      <c r="L48" s="10"/>
    </row>
    <row r="49" spans="1:12" x14ac:dyDescent="0.3">
      <c r="A49" s="36" t="s">
        <v>40</v>
      </c>
      <c r="B49" s="38"/>
      <c r="C49" s="28"/>
      <c r="D49" s="28"/>
      <c r="E49" s="29">
        <f>SUM(E48-E47)</f>
        <v>1711.7620125000001</v>
      </c>
      <c r="L49" s="10"/>
    </row>
    <row r="50" spans="1:12" x14ac:dyDescent="0.3">
      <c r="L50" s="10"/>
    </row>
    <row r="51" spans="1:12" ht="15" x14ac:dyDescent="0.3">
      <c r="A51" s="30" t="s">
        <v>69</v>
      </c>
      <c r="D51" s="22"/>
      <c r="E51" s="22"/>
      <c r="L51" s="10"/>
    </row>
    <row r="52" spans="1:12" x14ac:dyDescent="0.3">
      <c r="L52" s="10"/>
    </row>
    <row r="53" spans="1:12" ht="15" x14ac:dyDescent="0.3">
      <c r="A53" s="30" t="s">
        <v>70</v>
      </c>
      <c r="B53" s="2"/>
      <c r="C53" s="2"/>
      <c r="D53" s="2"/>
      <c r="E53" s="3"/>
      <c r="L53" s="10"/>
    </row>
    <row r="54" spans="1:12" x14ac:dyDescent="0.3">
      <c r="A54" s="1" t="s">
        <v>41</v>
      </c>
      <c r="F54" s="22"/>
      <c r="L54" s="10"/>
    </row>
    <row r="55" spans="1:12" x14ac:dyDescent="0.3">
      <c r="L55" s="10"/>
    </row>
    <row r="56" spans="1:12" ht="15" x14ac:dyDescent="0.3">
      <c r="A56" s="30" t="s">
        <v>75</v>
      </c>
    </row>
    <row r="59" spans="1:12" x14ac:dyDescent="0.3">
      <c r="G59" s="22"/>
      <c r="H59" s="22"/>
    </row>
  </sheetData>
  <sheetProtection algorithmName="SHA-512" hashValue="G37pCjqBfUM71QWCQSez7XzQMC2YN1TTPYjXOfnysA1OPXpQFJNzHbF07zOQkzkPcYhgzIvagbBVKh62uDG6qA==" saltValue="liGb4yxsG0OHYiD0KchWxA==" spinCount="100000" sheet="1" objects="1" scenarios="1"/>
  <phoneticPr fontId="1" type="noConversion"/>
  <pageMargins left="0.75" right="0.75" top="1" bottom="1" header="0.5" footer="0.5"/>
  <pageSetup scale="75" orientation="portrait" cellComments="atEnd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"/>
  <sheetViews>
    <sheetView workbookViewId="0">
      <selection activeCell="D19" sqref="D19"/>
    </sheetView>
  </sheetViews>
  <sheetFormatPr defaultColWidth="9.109375" defaultRowHeight="13.2" x14ac:dyDescent="0.3"/>
  <cols>
    <col min="1" max="1" width="36.88671875" style="60" customWidth="1"/>
    <col min="2" max="2" width="10.109375" style="60" customWidth="1"/>
    <col min="3" max="3" width="9.5546875" style="60" customWidth="1"/>
    <col min="4" max="4" width="8.33203125" style="60" customWidth="1"/>
    <col min="5" max="5" width="11.109375" style="60" customWidth="1"/>
    <col min="6" max="6" width="6.33203125" style="60" customWidth="1"/>
    <col min="7" max="7" width="11.44140625" style="60" customWidth="1"/>
    <col min="8" max="8" width="9.5546875" style="60" customWidth="1"/>
    <col min="9" max="9" width="13.44140625" style="60" bestFit="1" customWidth="1"/>
    <col min="10" max="10" width="9.109375" style="60"/>
    <col min="11" max="11" width="11.109375" style="60" customWidth="1"/>
    <col min="12" max="16384" width="9.109375" style="60"/>
  </cols>
  <sheetData>
    <row r="1" spans="1:11" ht="15.6" x14ac:dyDescent="0.3">
      <c r="A1" s="58" t="s">
        <v>45</v>
      </c>
      <c r="B1" s="59"/>
      <c r="C1" s="59"/>
      <c r="D1" s="59"/>
    </row>
    <row r="2" spans="1:11" ht="15.6" x14ac:dyDescent="0.3">
      <c r="A2" s="61" t="s">
        <v>0</v>
      </c>
      <c r="B2" s="59"/>
      <c r="C2" s="59"/>
      <c r="D2" s="59"/>
    </row>
    <row r="3" spans="1:11" ht="15.6" x14ac:dyDescent="0.3">
      <c r="A3" s="58" t="s">
        <v>42</v>
      </c>
      <c r="B3" s="62"/>
      <c r="D3" s="59"/>
    </row>
    <row r="4" spans="1:11" ht="15.6" x14ac:dyDescent="0.3">
      <c r="A4" s="63" t="s">
        <v>2</v>
      </c>
      <c r="B4" s="64"/>
      <c r="C4" s="64"/>
      <c r="D4" s="64"/>
      <c r="E4" s="65"/>
      <c r="G4" s="66"/>
      <c r="I4" s="67" t="s">
        <v>43</v>
      </c>
      <c r="J4" s="68"/>
      <c r="K4" s="68"/>
    </row>
    <row r="5" spans="1:11" s="75" customFormat="1" ht="13.8" x14ac:dyDescent="0.3">
      <c r="A5" s="69" t="s">
        <v>4</v>
      </c>
      <c r="B5" s="69" t="s">
        <v>5</v>
      </c>
      <c r="C5" s="69" t="s">
        <v>6</v>
      </c>
      <c r="D5" s="69" t="s">
        <v>7</v>
      </c>
      <c r="E5" s="70" t="s">
        <v>8</v>
      </c>
      <c r="F5" s="71"/>
      <c r="G5" s="66"/>
      <c r="H5" s="66"/>
      <c r="I5" s="72"/>
      <c r="J5" s="73" t="s">
        <v>49</v>
      </c>
      <c r="K5" s="74"/>
    </row>
    <row r="6" spans="1:11" ht="13.8" x14ac:dyDescent="0.3">
      <c r="A6" s="76" t="s">
        <v>9</v>
      </c>
      <c r="B6" s="76" t="s">
        <v>10</v>
      </c>
      <c r="C6" s="111">
        <v>0.45</v>
      </c>
      <c r="D6" s="112">
        <v>150</v>
      </c>
      <c r="E6" s="79">
        <f t="shared" ref="E6:E16" si="0">(C6*D6)</f>
        <v>67.5</v>
      </c>
      <c r="F6" s="80"/>
      <c r="G6" s="81"/>
      <c r="H6" s="81"/>
      <c r="I6" s="82" t="s">
        <v>11</v>
      </c>
      <c r="J6" s="83" t="s">
        <v>12</v>
      </c>
      <c r="K6" s="82" t="s">
        <v>13</v>
      </c>
    </row>
    <row r="7" spans="1:11" ht="13.8" x14ac:dyDescent="0.3">
      <c r="A7" s="76" t="s">
        <v>14</v>
      </c>
      <c r="B7" s="76" t="s">
        <v>10</v>
      </c>
      <c r="C7" s="111">
        <v>0.56000000000000005</v>
      </c>
      <c r="D7" s="112">
        <v>100</v>
      </c>
      <c r="E7" s="79">
        <f t="shared" si="0"/>
        <v>56.000000000000007</v>
      </c>
      <c r="F7" s="80"/>
      <c r="G7" s="84" t="s">
        <v>48</v>
      </c>
      <c r="H7" s="85"/>
      <c r="I7" s="116">
        <v>17</v>
      </c>
      <c r="J7" s="117">
        <v>13.5</v>
      </c>
      <c r="K7" s="116">
        <v>10</v>
      </c>
    </row>
    <row r="8" spans="1:11" ht="13.8" x14ac:dyDescent="0.3">
      <c r="A8" s="76" t="s">
        <v>15</v>
      </c>
      <c r="B8" s="76" t="s">
        <v>10</v>
      </c>
      <c r="C8" s="111">
        <v>0.33</v>
      </c>
      <c r="D8" s="112">
        <v>100</v>
      </c>
      <c r="E8" s="79">
        <f t="shared" si="0"/>
        <v>33</v>
      </c>
      <c r="F8" s="80"/>
      <c r="G8" s="86" t="s">
        <v>16</v>
      </c>
      <c r="H8" s="115">
        <v>350</v>
      </c>
      <c r="I8" s="79">
        <f>(I$7*$H8)-$E$32-$E$53-$E57</f>
        <v>3911.7620125000003</v>
      </c>
      <c r="J8" s="79">
        <f>(J$7*$H8)-$E$32-$E$53-$E57</f>
        <v>2686.7620125000003</v>
      </c>
      <c r="K8" s="79">
        <f>(K$7*$H8)-$E$32-$E$53-$E57</f>
        <v>1461.7620125000001</v>
      </c>
    </row>
    <row r="9" spans="1:11" ht="13.8" x14ac:dyDescent="0.3">
      <c r="A9" s="76" t="s">
        <v>17</v>
      </c>
      <c r="B9" s="76" t="s">
        <v>18</v>
      </c>
      <c r="C9" s="111">
        <v>42</v>
      </c>
      <c r="D9" s="112">
        <v>1</v>
      </c>
      <c r="E9" s="79">
        <f t="shared" si="0"/>
        <v>42</v>
      </c>
      <c r="F9" s="80"/>
      <c r="G9" s="86" t="s">
        <v>19</v>
      </c>
      <c r="H9" s="115">
        <v>275</v>
      </c>
      <c r="I9" s="79">
        <f>(I$7*$H9)-$E$32-$E$53-$E58</f>
        <v>2674.2620125000003</v>
      </c>
      <c r="J9" s="79">
        <f>(J$7*$H9)-$E$32-$E$53-$E58</f>
        <v>1711.7620125000003</v>
      </c>
      <c r="K9" s="79">
        <f>(K$7*$H9)-$E$32-$E$53-$E58</f>
        <v>749.26201250000008</v>
      </c>
    </row>
    <row r="10" spans="1:11" ht="13.8" x14ac:dyDescent="0.3">
      <c r="A10" s="76" t="s">
        <v>20</v>
      </c>
      <c r="B10" s="76" t="s">
        <v>10</v>
      </c>
      <c r="C10" s="111">
        <v>4.5</v>
      </c>
      <c r="D10" s="112">
        <v>1.5</v>
      </c>
      <c r="E10" s="79">
        <f t="shared" si="0"/>
        <v>6.75</v>
      </c>
      <c r="F10" s="80"/>
      <c r="G10" s="86" t="s">
        <v>21</v>
      </c>
      <c r="H10" s="115">
        <v>150</v>
      </c>
      <c r="I10" s="79">
        <f>(I$7*$H10)-$E$32-$E$53-$E59</f>
        <v>611.76201250000008</v>
      </c>
      <c r="J10" s="79">
        <f>(J$7*$H10)-$E$32-$E$53-$E59</f>
        <v>86.762012500000026</v>
      </c>
      <c r="K10" s="79">
        <f>(K$7*$H10)-$E$32-$E$53-$E59</f>
        <v>-438.23798749999997</v>
      </c>
    </row>
    <row r="11" spans="1:11" ht="13.8" x14ac:dyDescent="0.3">
      <c r="A11" s="76" t="s">
        <v>52</v>
      </c>
      <c r="B11" s="76" t="s">
        <v>10</v>
      </c>
      <c r="C11" s="111">
        <v>0.4</v>
      </c>
      <c r="D11" s="112">
        <v>20</v>
      </c>
      <c r="E11" s="79">
        <f t="shared" si="0"/>
        <v>8</v>
      </c>
      <c r="F11" s="80"/>
      <c r="G11" s="81"/>
      <c r="H11" s="87"/>
      <c r="I11" s="80"/>
      <c r="J11" s="80"/>
      <c r="K11" s="80"/>
    </row>
    <row r="12" spans="1:11" ht="13.8" x14ac:dyDescent="0.3">
      <c r="A12" s="76" t="s">
        <v>46</v>
      </c>
      <c r="B12" s="76" t="s">
        <v>47</v>
      </c>
      <c r="C12" s="111">
        <v>26.5</v>
      </c>
      <c r="D12" s="112">
        <v>19</v>
      </c>
      <c r="E12" s="79">
        <f t="shared" si="0"/>
        <v>503.5</v>
      </c>
    </row>
    <row r="13" spans="1:11" ht="13.8" x14ac:dyDescent="0.3">
      <c r="A13" s="112" t="s">
        <v>64</v>
      </c>
      <c r="B13" s="112" t="s">
        <v>65</v>
      </c>
      <c r="C13" s="111">
        <v>2.5</v>
      </c>
      <c r="D13" s="112">
        <v>19</v>
      </c>
      <c r="E13" s="79">
        <f t="shared" si="0"/>
        <v>47.5</v>
      </c>
    </row>
    <row r="14" spans="1:11" ht="13.8" x14ac:dyDescent="0.3">
      <c r="A14" s="112" t="s">
        <v>55</v>
      </c>
      <c r="B14" s="112" t="s">
        <v>10</v>
      </c>
      <c r="C14" s="111">
        <v>24</v>
      </c>
      <c r="D14" s="112">
        <v>1.4</v>
      </c>
      <c r="E14" s="79">
        <f t="shared" si="0"/>
        <v>33.599999999999994</v>
      </c>
      <c r="F14" s="88"/>
    </row>
    <row r="15" spans="1:11" ht="13.8" x14ac:dyDescent="0.3">
      <c r="A15" s="112" t="s">
        <v>57</v>
      </c>
      <c r="B15" s="112" t="s">
        <v>56</v>
      </c>
      <c r="C15" s="111">
        <v>8.6300000000000008</v>
      </c>
      <c r="D15" s="112">
        <v>1.5</v>
      </c>
      <c r="E15" s="79">
        <f t="shared" si="0"/>
        <v>12.945</v>
      </c>
      <c r="F15" s="88"/>
    </row>
    <row r="16" spans="1:11" ht="13.8" x14ac:dyDescent="0.3">
      <c r="A16" s="112" t="s">
        <v>58</v>
      </c>
      <c r="B16" s="112" t="s">
        <v>44</v>
      </c>
      <c r="C16" s="111">
        <v>14.5</v>
      </c>
      <c r="D16" s="112">
        <v>1</v>
      </c>
      <c r="E16" s="79">
        <f t="shared" si="0"/>
        <v>14.5</v>
      </c>
      <c r="F16" s="88"/>
    </row>
    <row r="17" spans="1:6" ht="13.8" x14ac:dyDescent="0.3">
      <c r="A17" s="112" t="s">
        <v>59</v>
      </c>
      <c r="B17" s="112" t="s">
        <v>44</v>
      </c>
      <c r="C17" s="111">
        <v>4.7</v>
      </c>
      <c r="D17" s="112">
        <v>2.15</v>
      </c>
      <c r="E17" s="79">
        <f>(C17*D17)</f>
        <v>10.105</v>
      </c>
      <c r="F17" s="88"/>
    </row>
    <row r="18" spans="1:6" ht="13.8" x14ac:dyDescent="0.3">
      <c r="A18" s="112" t="s">
        <v>60</v>
      </c>
      <c r="B18" s="112" t="s">
        <v>44</v>
      </c>
      <c r="C18" s="111">
        <v>5.74</v>
      </c>
      <c r="D18" s="112">
        <f>2*6.3</f>
        <v>12.6</v>
      </c>
      <c r="E18" s="79">
        <f>(C18*D18)</f>
        <v>72.323999999999998</v>
      </c>
      <c r="F18" s="88"/>
    </row>
    <row r="19" spans="1:6" ht="13.8" x14ac:dyDescent="0.3">
      <c r="A19" s="112" t="s">
        <v>61</v>
      </c>
      <c r="B19" s="112" t="s">
        <v>50</v>
      </c>
      <c r="C19" s="111">
        <v>0.74</v>
      </c>
      <c r="D19" s="112">
        <f>2*2.6</f>
        <v>5.2</v>
      </c>
      <c r="E19" s="79">
        <f>(C19*D19)</f>
        <v>3.8479999999999999</v>
      </c>
      <c r="F19" s="88"/>
    </row>
    <row r="20" spans="1:6" ht="13.8" x14ac:dyDescent="0.3">
      <c r="A20" s="112" t="s">
        <v>63</v>
      </c>
      <c r="B20" s="112" t="s">
        <v>10</v>
      </c>
      <c r="C20" s="111">
        <v>3.2</v>
      </c>
      <c r="D20" s="112">
        <f>3*2</f>
        <v>6</v>
      </c>
      <c r="E20" s="79">
        <f>(C20*D20)</f>
        <v>19.200000000000003</v>
      </c>
      <c r="F20" s="88"/>
    </row>
    <row r="21" spans="1:6" ht="13.8" x14ac:dyDescent="0.3">
      <c r="A21" s="112" t="s">
        <v>62</v>
      </c>
      <c r="B21" s="112" t="s">
        <v>44</v>
      </c>
      <c r="C21" s="111">
        <v>4.6900000000000004</v>
      </c>
      <c r="D21" s="112">
        <f>1*6.3</f>
        <v>6.3</v>
      </c>
      <c r="E21" s="79">
        <f>(C21*D21)</f>
        <v>29.547000000000001</v>
      </c>
      <c r="F21" s="88"/>
    </row>
    <row r="22" spans="1:6" ht="13.8" x14ac:dyDescent="0.3">
      <c r="A22" s="76" t="s">
        <v>54</v>
      </c>
      <c r="B22" s="76" t="s">
        <v>22</v>
      </c>
      <c r="C22" s="111">
        <v>10</v>
      </c>
      <c r="D22" s="112">
        <v>55</v>
      </c>
      <c r="E22" s="79">
        <f t="shared" ref="E22:E30" si="1">C22*D22</f>
        <v>550</v>
      </c>
      <c r="F22" s="88"/>
    </row>
    <row r="23" spans="1:6" ht="13.8" x14ac:dyDescent="0.3">
      <c r="A23" s="112"/>
      <c r="B23" s="112"/>
      <c r="C23" s="111"/>
      <c r="D23" s="112"/>
      <c r="E23" s="79">
        <f t="shared" si="1"/>
        <v>0</v>
      </c>
      <c r="F23" s="88"/>
    </row>
    <row r="24" spans="1:6" ht="13.8" x14ac:dyDescent="0.3">
      <c r="A24" s="112"/>
      <c r="B24" s="112"/>
      <c r="C24" s="111"/>
      <c r="D24" s="112"/>
      <c r="E24" s="79">
        <f t="shared" si="1"/>
        <v>0</v>
      </c>
      <c r="F24" s="88"/>
    </row>
    <row r="25" spans="1:6" ht="13.8" x14ac:dyDescent="0.3">
      <c r="A25" s="112"/>
      <c r="B25" s="112"/>
      <c r="C25" s="111"/>
      <c r="D25" s="112"/>
      <c r="E25" s="79">
        <f t="shared" si="1"/>
        <v>0</v>
      </c>
      <c r="F25" s="88"/>
    </row>
    <row r="26" spans="1:6" ht="13.8" x14ac:dyDescent="0.3">
      <c r="A26" s="112"/>
      <c r="B26" s="112"/>
      <c r="C26" s="111"/>
      <c r="D26" s="112"/>
      <c r="E26" s="79">
        <f t="shared" si="1"/>
        <v>0</v>
      </c>
      <c r="F26" s="88"/>
    </row>
    <row r="27" spans="1:6" ht="13.8" x14ac:dyDescent="0.3">
      <c r="A27" s="112"/>
      <c r="B27" s="112"/>
      <c r="C27" s="111"/>
      <c r="D27" s="112"/>
      <c r="E27" s="79">
        <f t="shared" si="1"/>
        <v>0</v>
      </c>
      <c r="F27" s="88"/>
    </row>
    <row r="28" spans="1:6" ht="13.8" x14ac:dyDescent="0.3">
      <c r="A28" s="112"/>
      <c r="B28" s="112"/>
      <c r="C28" s="111"/>
      <c r="D28" s="112"/>
      <c r="E28" s="79">
        <f t="shared" si="1"/>
        <v>0</v>
      </c>
      <c r="F28" s="88"/>
    </row>
    <row r="29" spans="1:6" ht="13.8" x14ac:dyDescent="0.3">
      <c r="A29" s="112"/>
      <c r="B29" s="112"/>
      <c r="C29" s="111"/>
      <c r="D29" s="112"/>
      <c r="E29" s="79">
        <f t="shared" si="1"/>
        <v>0</v>
      </c>
      <c r="F29" s="88"/>
    </row>
    <row r="30" spans="1:6" ht="13.8" x14ac:dyDescent="0.3">
      <c r="A30" s="112"/>
      <c r="B30" s="112"/>
      <c r="C30" s="111"/>
      <c r="D30" s="112"/>
      <c r="E30" s="79">
        <f t="shared" si="1"/>
        <v>0</v>
      </c>
      <c r="F30" s="88"/>
    </row>
    <row r="31" spans="1:6" ht="15" x14ac:dyDescent="0.3">
      <c r="A31" s="76" t="s">
        <v>66</v>
      </c>
      <c r="B31" s="89">
        <f>SUM(E6:E30)</f>
        <v>1510.319</v>
      </c>
      <c r="C31" s="113">
        <v>6</v>
      </c>
      <c r="D31" s="114">
        <v>2.5000000000000001E-2</v>
      </c>
      <c r="E31" s="79">
        <f>B31*(C31/12)*D31</f>
        <v>18.878987500000001</v>
      </c>
      <c r="F31" s="80"/>
    </row>
    <row r="32" spans="1:6" ht="13.8" x14ac:dyDescent="0.3">
      <c r="A32" s="90" t="s">
        <v>23</v>
      </c>
      <c r="B32" s="91"/>
      <c r="C32" s="91"/>
      <c r="D32" s="91"/>
      <c r="E32" s="92">
        <f>SUM(E6:E31)</f>
        <v>1529.1979875</v>
      </c>
      <c r="F32" s="80"/>
    </row>
    <row r="33" spans="1:12" ht="13.8" x14ac:dyDescent="0.3">
      <c r="A33" s="93"/>
      <c r="E33" s="94"/>
      <c r="F33" s="94"/>
    </row>
    <row r="34" spans="1:12" ht="13.8" x14ac:dyDescent="0.3">
      <c r="A34" s="63" t="s">
        <v>24</v>
      </c>
      <c r="B34" s="72"/>
      <c r="C34" s="72"/>
      <c r="D34" s="72"/>
      <c r="E34" s="72"/>
      <c r="F34" s="94"/>
    </row>
    <row r="35" spans="1:12" ht="13.8" x14ac:dyDescent="0.3">
      <c r="A35" s="95" t="s">
        <v>4</v>
      </c>
      <c r="B35" s="95" t="s">
        <v>5</v>
      </c>
      <c r="C35" s="95" t="s">
        <v>6</v>
      </c>
      <c r="D35" s="95" t="s">
        <v>7</v>
      </c>
      <c r="E35" s="96" t="s">
        <v>8</v>
      </c>
    </row>
    <row r="36" spans="1:12" ht="13.8" x14ac:dyDescent="0.3">
      <c r="A36" s="76" t="s">
        <v>25</v>
      </c>
      <c r="B36" s="76" t="s">
        <v>26</v>
      </c>
      <c r="C36" s="77">
        <v>8.4</v>
      </c>
      <c r="D36" s="78">
        <v>1</v>
      </c>
      <c r="E36" s="79">
        <f>C36*D36</f>
        <v>8.4</v>
      </c>
      <c r="F36" s="71"/>
    </row>
    <row r="37" spans="1:12" ht="13.8" x14ac:dyDescent="0.3">
      <c r="A37" s="76" t="s">
        <v>27</v>
      </c>
      <c r="B37" s="76" t="s">
        <v>26</v>
      </c>
      <c r="C37" s="77">
        <v>9.2899999999999991</v>
      </c>
      <c r="D37" s="78">
        <v>4</v>
      </c>
      <c r="E37" s="79">
        <f t="shared" ref="E37:E52" si="2">C37*D37</f>
        <v>37.159999999999997</v>
      </c>
      <c r="F37" s="80"/>
      <c r="G37" s="66"/>
      <c r="H37" s="66"/>
      <c r="I37" s="66"/>
      <c r="J37" s="66"/>
      <c r="K37" s="66"/>
    </row>
    <row r="38" spans="1:12" ht="13.8" x14ac:dyDescent="0.3">
      <c r="A38" s="76" t="s">
        <v>51</v>
      </c>
      <c r="B38" s="76" t="s">
        <v>26</v>
      </c>
      <c r="C38" s="77">
        <v>13.8</v>
      </c>
      <c r="D38" s="78">
        <v>1</v>
      </c>
      <c r="E38" s="79">
        <f t="shared" si="2"/>
        <v>13.8</v>
      </c>
      <c r="F38" s="80"/>
      <c r="G38" s="66"/>
      <c r="H38" s="66"/>
      <c r="I38" s="66"/>
      <c r="J38" s="66"/>
      <c r="K38" s="66"/>
    </row>
    <row r="39" spans="1:12" ht="13.8" x14ac:dyDescent="0.3">
      <c r="A39" s="76" t="s">
        <v>28</v>
      </c>
      <c r="B39" s="76" t="s">
        <v>29</v>
      </c>
      <c r="C39" s="77">
        <v>21.7</v>
      </c>
      <c r="D39" s="78">
        <v>1</v>
      </c>
      <c r="E39" s="79">
        <f t="shared" si="2"/>
        <v>21.7</v>
      </c>
      <c r="F39" s="80"/>
      <c r="G39" s="66" t="s">
        <v>30</v>
      </c>
      <c r="H39" s="66"/>
      <c r="I39" s="66"/>
      <c r="J39" s="66"/>
      <c r="K39" s="66"/>
    </row>
    <row r="40" spans="1:12" ht="13.8" x14ac:dyDescent="0.3">
      <c r="A40" s="76" t="s">
        <v>31</v>
      </c>
      <c r="B40" s="76" t="s">
        <v>29</v>
      </c>
      <c r="C40" s="77">
        <v>18.100000000000001</v>
      </c>
      <c r="D40" s="78">
        <v>1</v>
      </c>
      <c r="E40" s="79">
        <f t="shared" si="2"/>
        <v>18.100000000000001</v>
      </c>
      <c r="F40" s="80"/>
      <c r="G40" s="66"/>
      <c r="H40" s="66"/>
      <c r="I40" s="66"/>
      <c r="J40" s="66"/>
      <c r="K40" s="66"/>
    </row>
    <row r="41" spans="1:12" ht="13.8" x14ac:dyDescent="0.3">
      <c r="A41" s="76" t="s">
        <v>77</v>
      </c>
      <c r="B41" s="76" t="s">
        <v>29</v>
      </c>
      <c r="C41" s="77">
        <v>28</v>
      </c>
      <c r="D41" s="78">
        <v>1</v>
      </c>
      <c r="E41" s="79">
        <f t="shared" si="2"/>
        <v>28</v>
      </c>
      <c r="F41" s="80"/>
      <c r="G41" s="66"/>
      <c r="H41" s="66"/>
      <c r="I41" s="66"/>
      <c r="J41" s="66"/>
      <c r="K41" s="66"/>
    </row>
    <row r="42" spans="1:12" ht="13.8" x14ac:dyDescent="0.3">
      <c r="A42" s="76" t="s">
        <v>32</v>
      </c>
      <c r="B42" s="76" t="s">
        <v>29</v>
      </c>
      <c r="C42" s="77">
        <v>30</v>
      </c>
      <c r="D42" s="78">
        <v>1</v>
      </c>
      <c r="E42" s="79">
        <f t="shared" si="2"/>
        <v>30</v>
      </c>
      <c r="F42" s="80"/>
      <c r="G42" s="66"/>
      <c r="H42" s="66"/>
      <c r="I42" s="66"/>
      <c r="J42" s="66"/>
      <c r="K42" s="66"/>
    </row>
    <row r="43" spans="1:12" ht="13.8" x14ac:dyDescent="0.3">
      <c r="A43" s="76" t="s">
        <v>33</v>
      </c>
      <c r="B43" s="76" t="s">
        <v>29</v>
      </c>
      <c r="C43" s="77">
        <v>9.8000000000000007</v>
      </c>
      <c r="D43" s="78">
        <v>1</v>
      </c>
      <c r="E43" s="79">
        <f t="shared" si="2"/>
        <v>9.8000000000000007</v>
      </c>
      <c r="F43" s="80"/>
      <c r="G43" s="66"/>
      <c r="H43" s="66"/>
      <c r="I43" s="66"/>
      <c r="J43" s="66"/>
      <c r="K43" s="66"/>
      <c r="L43" s="66"/>
    </row>
    <row r="44" spans="1:12" ht="13.8" x14ac:dyDescent="0.3">
      <c r="A44" s="76" t="s">
        <v>34</v>
      </c>
      <c r="B44" s="76" t="s">
        <v>29</v>
      </c>
      <c r="C44" s="77">
        <v>18.899999999999999</v>
      </c>
      <c r="D44" s="78">
        <v>2</v>
      </c>
      <c r="E44" s="79">
        <f t="shared" si="2"/>
        <v>37.799999999999997</v>
      </c>
      <c r="F44" s="80"/>
      <c r="H44" s="66"/>
      <c r="I44" s="66"/>
      <c r="J44" s="66"/>
      <c r="K44" s="66"/>
      <c r="L44" s="66"/>
    </row>
    <row r="45" spans="1:12" ht="13.8" x14ac:dyDescent="0.3">
      <c r="A45" s="78"/>
      <c r="B45" s="78"/>
      <c r="C45" s="77"/>
      <c r="D45" s="78"/>
      <c r="E45" s="79">
        <f t="shared" si="2"/>
        <v>0</v>
      </c>
      <c r="F45" s="80"/>
      <c r="H45" s="66"/>
      <c r="I45" s="66"/>
      <c r="J45" s="66"/>
      <c r="K45" s="66"/>
      <c r="L45" s="66"/>
    </row>
    <row r="46" spans="1:12" ht="13.8" x14ac:dyDescent="0.3">
      <c r="A46" s="78"/>
      <c r="B46" s="78"/>
      <c r="C46" s="77"/>
      <c r="D46" s="78"/>
      <c r="E46" s="79">
        <f t="shared" si="2"/>
        <v>0</v>
      </c>
      <c r="F46" s="80"/>
      <c r="H46" s="66"/>
      <c r="I46" s="66"/>
      <c r="J46" s="66"/>
      <c r="K46" s="66"/>
      <c r="L46" s="66"/>
    </row>
    <row r="47" spans="1:12" ht="13.8" x14ac:dyDescent="0.3">
      <c r="A47" s="78"/>
      <c r="B47" s="78"/>
      <c r="C47" s="77"/>
      <c r="D47" s="78"/>
      <c r="E47" s="79">
        <f t="shared" si="2"/>
        <v>0</v>
      </c>
      <c r="F47" s="80"/>
      <c r="H47" s="66"/>
      <c r="I47" s="66"/>
      <c r="J47" s="66"/>
      <c r="K47" s="66"/>
      <c r="L47" s="66"/>
    </row>
    <row r="48" spans="1:12" ht="13.8" x14ac:dyDescent="0.3">
      <c r="A48" s="78"/>
      <c r="B48" s="78"/>
      <c r="C48" s="77"/>
      <c r="D48" s="78"/>
      <c r="E48" s="79">
        <f t="shared" si="2"/>
        <v>0</v>
      </c>
      <c r="F48" s="80"/>
      <c r="H48" s="66"/>
      <c r="I48" s="66"/>
      <c r="J48" s="66"/>
      <c r="K48" s="66"/>
      <c r="L48" s="66"/>
    </row>
    <row r="49" spans="1:12" ht="13.8" x14ac:dyDescent="0.3">
      <c r="A49" s="78"/>
      <c r="B49" s="78"/>
      <c r="C49" s="77"/>
      <c r="D49" s="78"/>
      <c r="E49" s="79">
        <f t="shared" si="2"/>
        <v>0</v>
      </c>
      <c r="F49" s="80"/>
      <c r="H49" s="66"/>
      <c r="I49" s="66"/>
      <c r="J49" s="66"/>
      <c r="K49" s="66"/>
      <c r="L49" s="66"/>
    </row>
    <row r="50" spans="1:12" ht="13.8" x14ac:dyDescent="0.3">
      <c r="A50" s="78"/>
      <c r="B50" s="78"/>
      <c r="C50" s="77"/>
      <c r="D50" s="78"/>
      <c r="E50" s="79">
        <f t="shared" si="2"/>
        <v>0</v>
      </c>
      <c r="F50" s="80"/>
      <c r="H50" s="66"/>
      <c r="I50" s="66"/>
      <c r="J50" s="66"/>
      <c r="K50" s="66"/>
      <c r="L50" s="66"/>
    </row>
    <row r="51" spans="1:12" ht="15" x14ac:dyDescent="0.3">
      <c r="A51" s="76" t="s">
        <v>67</v>
      </c>
      <c r="B51" s="76" t="s">
        <v>74</v>
      </c>
      <c r="C51" s="77">
        <v>97.84</v>
      </c>
      <c r="D51" s="78">
        <v>1</v>
      </c>
      <c r="E51" s="79">
        <f t="shared" si="2"/>
        <v>97.84</v>
      </c>
      <c r="F51" s="80"/>
      <c r="G51" s="66"/>
      <c r="H51" s="66"/>
      <c r="I51" s="66"/>
      <c r="J51" s="66"/>
      <c r="K51" s="66"/>
    </row>
    <row r="52" spans="1:12" ht="15" x14ac:dyDescent="0.3">
      <c r="A52" s="76" t="s">
        <v>68</v>
      </c>
      <c r="B52" s="76" t="s">
        <v>35</v>
      </c>
      <c r="C52" s="77">
        <v>5.24</v>
      </c>
      <c r="D52" s="78">
        <v>6</v>
      </c>
      <c r="E52" s="79">
        <f t="shared" si="2"/>
        <v>31.44</v>
      </c>
      <c r="F52" s="80"/>
      <c r="G52" s="66"/>
      <c r="H52" s="66"/>
      <c r="I52" s="66"/>
      <c r="J52" s="66"/>
      <c r="K52" s="66"/>
    </row>
    <row r="53" spans="1:12" ht="13.8" x14ac:dyDescent="0.3">
      <c r="A53" s="90" t="s">
        <v>36</v>
      </c>
      <c r="B53" s="91"/>
      <c r="C53" s="91"/>
      <c r="D53" s="91"/>
      <c r="E53" s="92">
        <f>SUM(E36:E52)</f>
        <v>334.04</v>
      </c>
      <c r="F53" s="80"/>
      <c r="G53" s="66"/>
      <c r="H53" s="66"/>
      <c r="I53" s="66"/>
      <c r="J53" s="66"/>
      <c r="K53" s="66"/>
    </row>
    <row r="54" spans="1:12" ht="13.8" x14ac:dyDescent="0.3">
      <c r="A54" s="97"/>
      <c r="B54" s="66"/>
      <c r="C54" s="66"/>
      <c r="D54" s="66"/>
      <c r="E54" s="98"/>
      <c r="F54" s="80"/>
      <c r="G54" s="66"/>
      <c r="H54" s="66"/>
      <c r="I54" s="66"/>
      <c r="J54" s="66"/>
      <c r="K54" s="66"/>
    </row>
    <row r="55" spans="1:12" ht="13.8" x14ac:dyDescent="0.3">
      <c r="A55" s="63" t="s">
        <v>37</v>
      </c>
      <c r="B55" s="72"/>
      <c r="C55" s="72"/>
      <c r="D55" s="72"/>
      <c r="E55" s="72"/>
      <c r="F55" s="80"/>
      <c r="G55" s="66"/>
      <c r="H55" s="66"/>
      <c r="I55" s="66"/>
      <c r="J55" s="66"/>
      <c r="K55" s="66"/>
    </row>
    <row r="56" spans="1:12" ht="13.8" x14ac:dyDescent="0.3">
      <c r="A56" s="69" t="s">
        <v>4</v>
      </c>
      <c r="B56" s="69" t="s">
        <v>5</v>
      </c>
      <c r="C56" s="69" t="s">
        <v>6</v>
      </c>
      <c r="D56" s="69" t="s">
        <v>7</v>
      </c>
      <c r="E56" s="70" t="s">
        <v>8</v>
      </c>
      <c r="F56" s="80"/>
    </row>
    <row r="57" spans="1:12" ht="15" x14ac:dyDescent="0.3">
      <c r="A57" s="99" t="s">
        <v>71</v>
      </c>
      <c r="B57" s="99" t="s">
        <v>76</v>
      </c>
      <c r="C57" s="77">
        <v>0.25</v>
      </c>
      <c r="D57" s="100">
        <f>H8*2</f>
        <v>700</v>
      </c>
      <c r="E57" s="79">
        <f>C57*D57</f>
        <v>175</v>
      </c>
      <c r="F57" s="80"/>
    </row>
    <row r="58" spans="1:12" ht="15" x14ac:dyDescent="0.3">
      <c r="A58" s="99" t="s">
        <v>72</v>
      </c>
      <c r="B58" s="99" t="s">
        <v>76</v>
      </c>
      <c r="C58" s="77">
        <v>0.25</v>
      </c>
      <c r="D58" s="100">
        <f>H9*2</f>
        <v>550</v>
      </c>
      <c r="E58" s="79">
        <f>C58*D58</f>
        <v>137.5</v>
      </c>
      <c r="F58" s="80"/>
    </row>
    <row r="59" spans="1:12" ht="15" x14ac:dyDescent="0.3">
      <c r="A59" s="99" t="s">
        <v>73</v>
      </c>
      <c r="B59" s="99" t="s">
        <v>76</v>
      </c>
      <c r="C59" s="77">
        <v>0.25</v>
      </c>
      <c r="D59" s="100">
        <f>H10*2</f>
        <v>300</v>
      </c>
      <c r="E59" s="79">
        <f>C59*D59</f>
        <v>75</v>
      </c>
      <c r="F59" s="80"/>
    </row>
    <row r="60" spans="1:12" ht="13.8" x14ac:dyDescent="0.3">
      <c r="E60" s="80"/>
      <c r="F60" s="101"/>
    </row>
    <row r="61" spans="1:12" ht="13.8" x14ac:dyDescent="0.3">
      <c r="A61" s="102" t="s">
        <v>38</v>
      </c>
      <c r="B61" s="103"/>
      <c r="C61" s="104"/>
      <c r="D61" s="104"/>
      <c r="E61" s="105">
        <f>E32+E53+E58</f>
        <v>2000.7379874999999</v>
      </c>
    </row>
    <row r="62" spans="1:12" ht="13.8" x14ac:dyDescent="0.3">
      <c r="A62" s="102" t="s">
        <v>39</v>
      </c>
      <c r="B62" s="103"/>
      <c r="C62" s="104"/>
      <c r="D62" s="104"/>
      <c r="E62" s="105">
        <f>(J7*H9)</f>
        <v>3712.5</v>
      </c>
    </row>
    <row r="63" spans="1:12" ht="13.8" x14ac:dyDescent="0.3">
      <c r="A63" s="102" t="s">
        <v>40</v>
      </c>
      <c r="B63" s="106"/>
      <c r="C63" s="107"/>
      <c r="D63" s="107"/>
      <c r="E63" s="108">
        <f>SUM(E62-E61)</f>
        <v>1711.7620125000001</v>
      </c>
    </row>
    <row r="64" spans="1:12" ht="13.8" x14ac:dyDescent="0.3"/>
    <row r="65" spans="1:8" ht="15" x14ac:dyDescent="0.3">
      <c r="A65" s="109" t="s">
        <v>69</v>
      </c>
      <c r="D65" s="66"/>
      <c r="E65" s="66"/>
    </row>
    <row r="66" spans="1:8" ht="13.8" x14ac:dyDescent="0.3"/>
    <row r="67" spans="1:8" ht="15" x14ac:dyDescent="0.3">
      <c r="A67" s="109" t="s">
        <v>70</v>
      </c>
      <c r="B67" s="110"/>
      <c r="C67" s="110"/>
      <c r="D67" s="110"/>
      <c r="E67" s="101"/>
    </row>
    <row r="68" spans="1:8" ht="13.8" x14ac:dyDescent="0.3">
      <c r="A68" s="60" t="s">
        <v>41</v>
      </c>
      <c r="F68" s="66"/>
    </row>
    <row r="69" spans="1:8" ht="13.8" x14ac:dyDescent="0.3"/>
    <row r="70" spans="1:8" ht="15" x14ac:dyDescent="0.3">
      <c r="A70" s="109" t="s">
        <v>78</v>
      </c>
    </row>
    <row r="73" spans="1:8" ht="13.8" x14ac:dyDescent="0.3">
      <c r="G73" s="66"/>
      <c r="H73" s="66"/>
    </row>
  </sheetData>
  <sheetProtection algorithmName="SHA-512" hashValue="aOtSPkTgqyRcDaoyfDDs/8M0dnlY5nflPJKoB8pxX9btgMp3SmNEj0KlA0J91kEz6wVTYvtKTvUcIDPs0HRxIQ==" saltValue="s7yIl5jpfGjiAcXRZ5v1p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Estimated</vt:lpstr>
      <vt:lpstr>Actual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Ellen W. Jennings</dc:creator>
  <cp:keywords/>
  <dc:description/>
  <cp:lastModifiedBy>Emmalea Ernest</cp:lastModifiedBy>
  <cp:revision/>
  <dcterms:created xsi:type="dcterms:W3CDTF">2000-09-13T10:07:55Z</dcterms:created>
  <dcterms:modified xsi:type="dcterms:W3CDTF">2017-11-14T16:00:57Z</dcterms:modified>
  <cp:category/>
  <cp:contentStatus/>
</cp:coreProperties>
</file>