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Processing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E26" i="3" l="1"/>
  <c r="B25" i="3"/>
  <c r="E39" i="3" l="1"/>
  <c r="E42" i="3"/>
  <c r="E43" i="3"/>
  <c r="E44" i="3"/>
  <c r="E45" i="3"/>
  <c r="E46" i="3"/>
  <c r="E47" i="3"/>
  <c r="E16" i="1"/>
  <c r="E13" i="3"/>
  <c r="E14" i="3"/>
  <c r="E15" i="3"/>
  <c r="E16" i="3"/>
  <c r="E17" i="3"/>
  <c r="E18" i="3"/>
  <c r="E19" i="3"/>
  <c r="E20" i="3"/>
  <c r="E21" i="3"/>
  <c r="E22" i="3"/>
  <c r="E23" i="3"/>
  <c r="E51" i="3"/>
  <c r="E41" i="3"/>
  <c r="E40" i="3"/>
  <c r="E38" i="3"/>
  <c r="E48" i="3" s="1"/>
  <c r="E37" i="3"/>
  <c r="E36" i="3"/>
  <c r="E35" i="3"/>
  <c r="E34" i="3"/>
  <c r="E33" i="3"/>
  <c r="E32" i="3"/>
  <c r="E31" i="3"/>
  <c r="E30" i="3"/>
  <c r="E24" i="3"/>
  <c r="E12" i="3"/>
  <c r="E11" i="3"/>
  <c r="E10" i="3"/>
  <c r="E9" i="3"/>
  <c r="E8" i="3"/>
  <c r="E7" i="3"/>
  <c r="E6" i="3"/>
  <c r="E25" i="3" l="1"/>
  <c r="E50" i="3" s="1"/>
  <c r="E38" i="1"/>
  <c r="J9" i="3" l="1"/>
  <c r="K9" i="3"/>
  <c r="I9" i="3"/>
  <c r="K10" i="3"/>
  <c r="K8" i="3"/>
  <c r="J10" i="3"/>
  <c r="J8" i="3"/>
  <c r="I10" i="3"/>
  <c r="I8" i="3"/>
  <c r="E52" i="3"/>
  <c r="E9" i="1"/>
  <c r="E24" i="1" l="1"/>
  <c r="E25" i="1"/>
  <c r="E23" i="1"/>
  <c r="E13" i="1" l="1"/>
  <c r="E26" i="1" l="1"/>
  <c r="E27" i="1"/>
  <c r="E28" i="1"/>
  <c r="E29" i="1"/>
  <c r="E30" i="1"/>
  <c r="E31" i="1"/>
  <c r="E33" i="1"/>
  <c r="E34" i="1"/>
  <c r="E15" i="1"/>
  <c r="E17" i="1"/>
  <c r="E14" i="1"/>
  <c r="E7" i="1"/>
  <c r="E8" i="1"/>
  <c r="E10" i="1"/>
  <c r="E11" i="1"/>
  <c r="E12" i="1"/>
  <c r="E6" i="1"/>
  <c r="B18" i="1" l="1"/>
  <c r="E18" i="1" s="1"/>
  <c r="E19" i="1" s="1"/>
  <c r="E35" i="1"/>
  <c r="E37" i="1" l="1"/>
  <c r="E39" i="1" s="1"/>
  <c r="K9" i="1"/>
  <c r="K10" i="1" l="1"/>
  <c r="I8" i="1"/>
  <c r="J8" i="1"/>
  <c r="I10" i="1"/>
  <c r="K8" i="1"/>
  <c r="J9" i="1"/>
  <c r="J10" i="1"/>
  <c r="I9" i="1"/>
</calcChain>
</file>

<file path=xl/sharedStrings.xml><?xml version="1.0" encoding="utf-8"?>
<sst xmlns="http://schemas.openxmlformats.org/spreadsheetml/2006/main" count="164" uniqueCount="65">
  <si>
    <t>Cost/Acre</t>
  </si>
  <si>
    <t>Returns Based On Example Costs</t>
  </si>
  <si>
    <t>Expected</t>
  </si>
  <si>
    <t>Nitrogen</t>
  </si>
  <si>
    <t>Seed</t>
  </si>
  <si>
    <t>Disk &amp; Harrowing</t>
  </si>
  <si>
    <t>Planting</t>
  </si>
  <si>
    <t>Total Cash Costs</t>
  </si>
  <si>
    <t>Expected Returns (price x yield)</t>
  </si>
  <si>
    <t>Net Available for Rent or Land Payment</t>
  </si>
  <si>
    <t>Unit</t>
  </si>
  <si>
    <t>lbs</t>
  </si>
  <si>
    <t>Price/Unit</t>
  </si>
  <si>
    <t>Units/A</t>
  </si>
  <si>
    <t>Phosphorous</t>
  </si>
  <si>
    <t>Potassium</t>
  </si>
  <si>
    <t>Estimated Costs - Do not make changes here.</t>
  </si>
  <si>
    <t>ton</t>
  </si>
  <si>
    <t>application</t>
  </si>
  <si>
    <t>Lime (prorated over 3 years)</t>
  </si>
  <si>
    <t>acre</t>
  </si>
  <si>
    <t>acre inch</t>
  </si>
  <si>
    <t>Total Variable Costs</t>
  </si>
  <si>
    <t>Total Fixed Costs</t>
  </si>
  <si>
    <t>Input/Item</t>
  </si>
  <si>
    <t>VARIABLE COSTS</t>
  </si>
  <si>
    <t>FIXED COSTS (custom rates are used as a proxy for field operation costs)</t>
  </si>
  <si>
    <t>year</t>
  </si>
  <si>
    <t>PICKLING CUCUMBERS - MACHINE HARVEST</t>
  </si>
  <si>
    <t>pint</t>
  </si>
  <si>
    <t>Fungicide - Bravo</t>
  </si>
  <si>
    <t>oz</t>
  </si>
  <si>
    <t>thousand</t>
  </si>
  <si>
    <t>Excellent</t>
  </si>
  <si>
    <t>Poor</t>
  </si>
  <si>
    <t>High</t>
  </si>
  <si>
    <t>Average</t>
  </si>
  <si>
    <t>Low</t>
  </si>
  <si>
    <t>Herbicide - Curbit</t>
  </si>
  <si>
    <t>Herbicide - Command</t>
  </si>
  <si>
    <t xml:space="preserve">Harvesting </t>
  </si>
  <si>
    <t>Hauling</t>
  </si>
  <si>
    <t>colony</t>
  </si>
  <si>
    <t>Use accompanying irrigation cost calculator to determine your irrigation costs.</t>
  </si>
  <si>
    <t>University of Delaware Cooperative Extension Vegetable Crop Budget</t>
  </si>
  <si>
    <t>Actual Costs - Enter your actual information in the yellow highlighted cells.</t>
  </si>
  <si>
    <t>Price Assumptions ($/bu)</t>
  </si>
  <si>
    <t>Yield Assumptions (bu/A)</t>
  </si>
  <si>
    <r>
      <t xml:space="preserve">Applying Fertilizer </t>
    </r>
    <r>
      <rPr>
        <b/>
        <sz val="10"/>
        <rFont val="Calibri"/>
        <family val="2"/>
      </rPr>
      <t>Broadcast</t>
    </r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</si>
  <si>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</si>
  <si>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</si>
  <si>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t>Side-dress/Topdress</t>
  </si>
  <si>
    <t>Crop Insurance</t>
  </si>
  <si>
    <t>Tillage/Chisel</t>
  </si>
  <si>
    <t>Insecticide</t>
  </si>
  <si>
    <t>Fungicide - Previcur Flex</t>
  </si>
  <si>
    <t>Fungicide - Orondis Opti</t>
  </si>
  <si>
    <t>(Custom rate for vertical tillage is $18.55, custom rate for moldboard is $24.67.)</t>
  </si>
  <si>
    <r>
      <t>Bee Rental</t>
    </r>
    <r>
      <rPr>
        <vertAlign val="superscript"/>
        <sz val="10"/>
        <rFont val="Calibri"/>
        <family val="2"/>
      </rPr>
      <t>1</t>
    </r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</si>
  <si>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</si>
  <si>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>Irrigation (fixed costs)</t>
    </r>
    <r>
      <rPr>
        <vertAlign val="superscript"/>
        <sz val="10"/>
        <rFont val="Calibri"/>
        <family val="2"/>
      </rPr>
      <t>3</t>
    </r>
  </si>
  <si>
    <r>
      <t>Irrigation (operating costs)</t>
    </r>
    <r>
      <rPr>
        <vertAlign val="superscript"/>
        <sz val="10"/>
        <rFont val="Calibri"/>
        <family val="2"/>
      </rPr>
      <t>3</t>
    </r>
  </si>
  <si>
    <r>
      <t xml:space="preserve">1 </t>
    </r>
    <r>
      <rPr>
        <sz val="10"/>
        <rFont val="Calibri"/>
        <family val="2"/>
      </rPr>
      <t>Fee for short term rental (~15 days) during the pollination period.  Season long rental is in the range of $70 - $105 per colony.</t>
    </r>
  </si>
  <si>
    <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</si>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</sst>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4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9" fillId="3" borderId="0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10" fillId="3" borderId="0" xfId="0" applyFont="1" applyFill="1" applyBorder="1"/>
    <xf numFmtId="164" fontId="3" fillId="0" borderId="1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3" borderId="6" xfId="0" applyFont="1" applyFill="1" applyBorder="1"/>
    <xf numFmtId="0" fontId="9" fillId="3" borderId="9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3" fillId="0" borderId="10" xfId="0" applyFont="1" applyBorder="1"/>
    <xf numFmtId="164" fontId="3" fillId="0" borderId="5" xfId="0" applyNumberFormat="1" applyFont="1" applyFill="1" applyBorder="1" applyAlignment="1">
      <alignment horizontal="center"/>
    </xf>
    <xf numFmtId="0" fontId="7" fillId="0" borderId="10" xfId="0" applyFont="1" applyBorder="1"/>
    <xf numFmtId="164" fontId="6" fillId="2" borderId="5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4" borderId="4" xfId="0" applyFont="1" applyFill="1" applyBorder="1" applyAlignment="1">
      <alignment horizontal="right"/>
    </xf>
    <xf numFmtId="0" fontId="3" fillId="4" borderId="10" xfId="0" applyFont="1" applyFill="1" applyBorder="1"/>
    <xf numFmtId="164" fontId="3" fillId="4" borderId="5" xfId="0" applyNumberFormat="1" applyFont="1" applyFill="1" applyBorder="1"/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center"/>
    </xf>
    <xf numFmtId="0" fontId="10" fillId="3" borderId="4" xfId="0" applyFont="1" applyFill="1" applyBorder="1"/>
    <xf numFmtId="0" fontId="10" fillId="3" borderId="10" xfId="0" applyFont="1" applyFill="1" applyBorder="1"/>
    <xf numFmtId="0" fontId="12" fillId="3" borderId="10" xfId="0" applyFont="1" applyFill="1" applyBorder="1"/>
    <xf numFmtId="164" fontId="3" fillId="0" borderId="1" xfId="0" applyNumberFormat="1" applyFont="1" applyFill="1" applyBorder="1"/>
    <xf numFmtId="0" fontId="13" fillId="0" borderId="0" xfId="0" applyFont="1" applyBorder="1"/>
    <xf numFmtId="164" fontId="3" fillId="0" borderId="0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3" fillId="0" borderId="1" xfId="0" applyFont="1" applyFill="1" applyBorder="1"/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8" fontId="6" fillId="0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left"/>
    </xf>
    <xf numFmtId="0" fontId="6" fillId="0" borderId="4" xfId="0" applyFont="1" applyFill="1" applyBorder="1"/>
    <xf numFmtId="0" fontId="6" fillId="0" borderId="5" xfId="0" applyFont="1" applyFill="1" applyBorder="1"/>
    <xf numFmtId="164" fontId="3" fillId="0" borderId="7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left"/>
    </xf>
    <xf numFmtId="164" fontId="3" fillId="0" borderId="8" xfId="0" applyNumberFormat="1" applyFont="1" applyFill="1" applyBorder="1" applyAlignment="1">
      <alignment horizontal="left"/>
    </xf>
    <xf numFmtId="0" fontId="3" fillId="5" borderId="1" xfId="0" applyFont="1" applyFill="1" applyBorder="1"/>
    <xf numFmtId="164" fontId="3" fillId="5" borderId="1" xfId="0" applyNumberFormat="1" applyFont="1" applyFill="1" applyBorder="1"/>
    <xf numFmtId="10" fontId="3" fillId="5" borderId="1" xfId="0" applyNumberFormat="1" applyFont="1" applyFill="1" applyBorder="1"/>
    <xf numFmtId="1" fontId="3" fillId="5" borderId="1" xfId="0" applyNumberFormat="1" applyFont="1" applyFill="1" applyBorder="1"/>
    <xf numFmtId="164" fontId="3" fillId="5" borderId="1" xfId="0" applyNumberFormat="1" applyFont="1" applyFill="1" applyBorder="1" applyAlignment="1">
      <alignment horizontal="center"/>
    </xf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9" fillId="3" borderId="0" xfId="0" applyFont="1" applyFill="1" applyBorder="1" applyProtection="1"/>
    <xf numFmtId="0" fontId="4" fillId="3" borderId="0" xfId="0" applyFont="1" applyFill="1" applyBorder="1" applyProtection="1"/>
    <xf numFmtId="0" fontId="3" fillId="3" borderId="0" xfId="0" applyFont="1" applyFill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6" fillId="4" borderId="1" xfId="0" applyFont="1" applyFill="1" applyBorder="1" applyProtection="1"/>
    <xf numFmtId="164" fontId="6" fillId="4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/>
    </xf>
    <xf numFmtId="0" fontId="10" fillId="3" borderId="6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0" fontId="9" fillId="3" borderId="9" xfId="0" applyFont="1" applyFill="1" applyBorder="1" applyProtection="1"/>
    <xf numFmtId="0" fontId="6" fillId="0" borderId="4" xfId="0" applyFont="1" applyFill="1" applyBorder="1" applyProtection="1"/>
    <xf numFmtId="164" fontId="3" fillId="0" borderId="0" xfId="0" applyNumberFormat="1" applyFont="1" applyFill="1" applyBorder="1" applyAlignment="1" applyProtection="1">
      <alignment horizontal="left"/>
    </xf>
    <xf numFmtId="164" fontId="3" fillId="0" borderId="6" xfId="0" applyNumberFormat="1" applyFont="1" applyFill="1" applyBorder="1" applyAlignment="1" applyProtection="1">
      <alignment horizontal="left"/>
    </xf>
    <xf numFmtId="164" fontId="3" fillId="0" borderId="7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left"/>
    </xf>
    <xf numFmtId="164" fontId="3" fillId="0" borderId="8" xfId="0" applyNumberFormat="1" applyFont="1" applyFill="1" applyBorder="1" applyAlignment="1" applyProtection="1">
      <alignment horizontal="left"/>
    </xf>
    <xf numFmtId="0" fontId="3" fillId="5" borderId="1" xfId="0" applyFont="1" applyFill="1" applyBorder="1" applyProtection="1"/>
    <xf numFmtId="164" fontId="3" fillId="5" borderId="1" xfId="0" applyNumberFormat="1" applyFont="1" applyFill="1" applyBorder="1" applyProtection="1"/>
    <xf numFmtId="164" fontId="3" fillId="5" borderId="1" xfId="0" applyNumberFormat="1" applyFont="1" applyFill="1" applyBorder="1" applyAlignment="1" applyProtection="1">
      <alignment horizontal="center"/>
    </xf>
    <xf numFmtId="0" fontId="6" fillId="4" borderId="4" xfId="0" applyFont="1" applyFill="1" applyBorder="1" applyAlignment="1" applyProtection="1">
      <alignment horizontal="right"/>
    </xf>
    <xf numFmtId="0" fontId="3" fillId="4" borderId="10" xfId="0" applyFont="1" applyFill="1" applyBorder="1" applyProtection="1"/>
    <xf numFmtId="164" fontId="3" fillId="4" borderId="5" xfId="0" applyNumberFormat="1" applyFont="1" applyFill="1" applyBorder="1" applyProtection="1"/>
    <xf numFmtId="164" fontId="3" fillId="0" borderId="0" xfId="0" applyNumberFormat="1" applyFont="1" applyBorder="1" applyProtection="1"/>
    <xf numFmtId="0" fontId="6" fillId="0" borderId="0" xfId="0" applyFont="1" applyBorder="1" applyAlignment="1" applyProtection="1">
      <alignment horizontal="right"/>
    </xf>
    <xf numFmtId="0" fontId="10" fillId="3" borderId="4" xfId="0" applyFont="1" applyFill="1" applyBorder="1" applyProtection="1"/>
    <xf numFmtId="0" fontId="10" fillId="3" borderId="10" xfId="0" applyFont="1" applyFill="1" applyBorder="1" applyProtection="1"/>
    <xf numFmtId="0" fontId="3" fillId="0" borderId="10" xfId="0" applyFont="1" applyBorder="1" applyProtection="1"/>
    <xf numFmtId="164" fontId="3" fillId="0" borderId="5" xfId="0" applyNumberFormat="1" applyFont="1" applyFill="1" applyBorder="1" applyAlignment="1" applyProtection="1">
      <alignment horizontal="center"/>
    </xf>
    <xf numFmtId="0" fontId="12" fillId="3" borderId="10" xfId="0" applyFont="1" applyFill="1" applyBorder="1" applyProtection="1"/>
    <xf numFmtId="0" fontId="7" fillId="0" borderId="10" xfId="0" applyFont="1" applyBorder="1" applyProtection="1"/>
    <xf numFmtId="164" fontId="6" fillId="2" borderId="5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Border="1" applyProtection="1"/>
    <xf numFmtId="0" fontId="7" fillId="0" borderId="0" xfId="0" applyFont="1" applyBorder="1" applyProtection="1"/>
    <xf numFmtId="0" fontId="3" fillId="6" borderId="1" xfId="0" applyFont="1" applyFill="1" applyBorder="1" applyProtection="1">
      <protection locked="0"/>
    </xf>
    <xf numFmtId="164" fontId="3" fillId="6" borderId="1" xfId="0" applyNumberFormat="1" applyFont="1" applyFill="1" applyBorder="1" applyProtection="1">
      <protection locked="0"/>
    </xf>
    <xf numFmtId="10" fontId="3" fillId="6" borderId="1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0" fontId="6" fillId="6" borderId="5" xfId="0" applyFont="1" applyFill="1" applyBorder="1" applyProtection="1">
      <protection locked="0"/>
    </xf>
    <xf numFmtId="8" fontId="6" fillId="6" borderId="3" xfId="0" applyNumberFormat="1" applyFont="1" applyFill="1" applyBorder="1" applyAlignment="1" applyProtection="1">
      <alignment horizontal="center"/>
      <protection locked="0"/>
    </xf>
    <xf numFmtId="164" fontId="6" fillId="6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workbookViewId="0">
      <selection activeCell="D1" sqref="D1"/>
    </sheetView>
  </sheetViews>
  <sheetFormatPr defaultColWidth="9.109375" defaultRowHeight="13.8" x14ac:dyDescent="0.3"/>
  <cols>
    <col min="1" max="1" width="27.554687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4" style="1" customWidth="1"/>
    <col min="7" max="7" width="11.44140625" style="1" customWidth="1"/>
    <col min="8" max="10" width="9.109375" style="1"/>
    <col min="11" max="11" width="11.109375" style="1" customWidth="1"/>
    <col min="12" max="16384" width="9.109375" style="1"/>
  </cols>
  <sheetData>
    <row r="1" spans="1:11" ht="15.6" x14ac:dyDescent="0.3">
      <c r="A1" s="4" t="s">
        <v>28</v>
      </c>
      <c r="B1" s="5"/>
      <c r="C1" s="5"/>
      <c r="D1" s="5"/>
    </row>
    <row r="2" spans="1:11" ht="15.6" x14ac:dyDescent="0.3">
      <c r="A2" s="39" t="s">
        <v>44</v>
      </c>
      <c r="B2" s="5"/>
      <c r="C2" s="5"/>
      <c r="D2" s="5"/>
    </row>
    <row r="3" spans="1:11" ht="15.6" x14ac:dyDescent="0.3">
      <c r="A3" s="4" t="s">
        <v>16</v>
      </c>
      <c r="B3" s="6"/>
      <c r="D3" s="5"/>
    </row>
    <row r="4" spans="1:11" ht="15.6" x14ac:dyDescent="0.3">
      <c r="A4" s="13" t="s">
        <v>25</v>
      </c>
      <c r="B4" s="14"/>
      <c r="C4" s="14"/>
      <c r="D4" s="14"/>
      <c r="E4" s="15"/>
      <c r="G4" s="21"/>
      <c r="H4" s="23" t="s">
        <v>1</v>
      </c>
      <c r="I4" s="24"/>
      <c r="J4" s="24"/>
      <c r="K4" s="24"/>
    </row>
    <row r="5" spans="1:11" s="7" customFormat="1" x14ac:dyDescent="0.3">
      <c r="A5" s="33" t="s">
        <v>24</v>
      </c>
      <c r="B5" s="33" t="s">
        <v>10</v>
      </c>
      <c r="C5" s="33" t="s">
        <v>12</v>
      </c>
      <c r="D5" s="33" t="s">
        <v>13</v>
      </c>
      <c r="E5" s="34" t="s">
        <v>0</v>
      </c>
      <c r="F5" s="8"/>
      <c r="G5" s="21"/>
      <c r="H5" s="21"/>
      <c r="I5" s="16"/>
      <c r="J5" s="18" t="s">
        <v>46</v>
      </c>
      <c r="K5" s="19"/>
    </row>
    <row r="6" spans="1:11" x14ac:dyDescent="0.3">
      <c r="A6" s="42" t="s">
        <v>3</v>
      </c>
      <c r="B6" s="42" t="s">
        <v>11</v>
      </c>
      <c r="C6" s="38">
        <v>0.45</v>
      </c>
      <c r="D6" s="42">
        <v>90</v>
      </c>
      <c r="E6" s="17">
        <f t="shared" ref="E6:E13" si="0">(C6*D6)</f>
        <v>40.5</v>
      </c>
      <c r="F6" s="9"/>
      <c r="G6" s="22"/>
      <c r="H6" s="22"/>
      <c r="I6" s="43" t="s">
        <v>35</v>
      </c>
      <c r="J6" s="44" t="s">
        <v>36</v>
      </c>
      <c r="K6" s="43" t="s">
        <v>37</v>
      </c>
    </row>
    <row r="7" spans="1:11" x14ac:dyDescent="0.3">
      <c r="A7" s="42" t="s">
        <v>14</v>
      </c>
      <c r="B7" s="42" t="s">
        <v>11</v>
      </c>
      <c r="C7" s="38">
        <v>0.56000000000000005</v>
      </c>
      <c r="D7" s="42">
        <v>50</v>
      </c>
      <c r="E7" s="17">
        <f t="shared" si="0"/>
        <v>28.000000000000004</v>
      </c>
      <c r="F7" s="9"/>
      <c r="G7" s="20" t="s">
        <v>47</v>
      </c>
      <c r="H7" s="13"/>
      <c r="I7" s="45">
        <v>6.25</v>
      </c>
      <c r="J7" s="46">
        <v>5.88</v>
      </c>
      <c r="K7" s="45">
        <v>5.5</v>
      </c>
    </row>
    <row r="8" spans="1:11" x14ac:dyDescent="0.3">
      <c r="A8" s="42" t="s">
        <v>15</v>
      </c>
      <c r="B8" s="42" t="s">
        <v>11</v>
      </c>
      <c r="C8" s="38">
        <v>0.33</v>
      </c>
      <c r="D8" s="42">
        <v>100</v>
      </c>
      <c r="E8" s="17">
        <f t="shared" si="0"/>
        <v>33</v>
      </c>
      <c r="F8" s="9"/>
      <c r="G8" s="48" t="s">
        <v>33</v>
      </c>
      <c r="H8" s="49">
        <v>250</v>
      </c>
      <c r="I8" s="9">
        <f>SUM(I7*H8)-E37</f>
        <v>648.73399999999992</v>
      </c>
      <c r="J8" s="40">
        <f>SUM(J7*H8)-E37</f>
        <v>556.23399999999992</v>
      </c>
      <c r="K8" s="47">
        <f>SUM(K7*H8)-E37</f>
        <v>461.23399999999992</v>
      </c>
    </row>
    <row r="9" spans="1:11" x14ac:dyDescent="0.3">
      <c r="A9" s="42" t="s">
        <v>19</v>
      </c>
      <c r="B9" s="42" t="s">
        <v>17</v>
      </c>
      <c r="C9" s="38">
        <v>42</v>
      </c>
      <c r="D9" s="42">
        <v>1</v>
      </c>
      <c r="E9" s="17">
        <f>(C9*D9)/3</f>
        <v>14</v>
      </c>
      <c r="F9" s="9"/>
      <c r="G9" s="48" t="s">
        <v>2</v>
      </c>
      <c r="H9" s="49">
        <v>180</v>
      </c>
      <c r="I9" s="9">
        <f>SUM(I7*H9)-E37</f>
        <v>211.23399999999992</v>
      </c>
      <c r="J9" s="40">
        <f>SUM(J7*H9)-E37</f>
        <v>144.63400000000001</v>
      </c>
      <c r="K9" s="47">
        <f>SUM(K7*H9)-E37</f>
        <v>76.233999999999924</v>
      </c>
    </row>
    <row r="10" spans="1:11" x14ac:dyDescent="0.3">
      <c r="A10" s="42" t="s">
        <v>4</v>
      </c>
      <c r="B10" s="42" t="s">
        <v>32</v>
      </c>
      <c r="C10" s="38">
        <v>4</v>
      </c>
      <c r="D10" s="42">
        <v>58</v>
      </c>
      <c r="E10" s="17">
        <f t="shared" si="0"/>
        <v>232</v>
      </c>
      <c r="F10" s="9"/>
      <c r="G10" s="48" t="s">
        <v>34</v>
      </c>
      <c r="H10" s="49">
        <v>150</v>
      </c>
      <c r="I10" s="50">
        <f>SUM(I7*H10)-E37</f>
        <v>23.733999999999924</v>
      </c>
      <c r="J10" s="51">
        <f>SUM(J7*H10)-E37</f>
        <v>-31.766000000000076</v>
      </c>
      <c r="K10" s="52">
        <f>SUM(K7*H10)-E37</f>
        <v>-88.766000000000076</v>
      </c>
    </row>
    <row r="11" spans="1:11" x14ac:dyDescent="0.3">
      <c r="A11" s="42" t="s">
        <v>38</v>
      </c>
      <c r="B11" s="42" t="s">
        <v>29</v>
      </c>
      <c r="C11" s="38">
        <v>6</v>
      </c>
      <c r="D11" s="42">
        <v>1.2</v>
      </c>
      <c r="E11" s="17">
        <f t="shared" si="0"/>
        <v>7.1999999999999993</v>
      </c>
      <c r="F11" s="9"/>
    </row>
    <row r="12" spans="1:11" x14ac:dyDescent="0.3">
      <c r="A12" s="42" t="s">
        <v>39</v>
      </c>
      <c r="B12" s="42" t="s">
        <v>31</v>
      </c>
      <c r="C12" s="38">
        <v>0.98</v>
      </c>
      <c r="D12" s="42">
        <v>4</v>
      </c>
      <c r="E12" s="17">
        <f t="shared" si="0"/>
        <v>3.92</v>
      </c>
      <c r="F12" s="9"/>
    </row>
    <row r="13" spans="1:11" x14ac:dyDescent="0.3">
      <c r="A13" s="42" t="s">
        <v>54</v>
      </c>
      <c r="B13" s="42"/>
      <c r="C13" s="38"/>
      <c r="D13" s="42"/>
      <c r="E13" s="17">
        <f t="shared" si="0"/>
        <v>0</v>
      </c>
      <c r="F13" s="9"/>
    </row>
    <row r="14" spans="1:11" x14ac:dyDescent="0.3">
      <c r="A14" s="42" t="s">
        <v>55</v>
      </c>
      <c r="B14" s="42" t="s">
        <v>29</v>
      </c>
      <c r="C14" s="38">
        <v>9.3800000000000008</v>
      </c>
      <c r="D14" s="42">
        <v>3</v>
      </c>
      <c r="E14" s="17">
        <f>(C14*D14)</f>
        <v>28.14</v>
      </c>
      <c r="F14" s="40"/>
      <c r="G14" s="21"/>
      <c r="H14" s="21"/>
    </row>
    <row r="15" spans="1:11" x14ac:dyDescent="0.3">
      <c r="A15" s="42" t="s">
        <v>30</v>
      </c>
      <c r="B15" s="42" t="s">
        <v>29</v>
      </c>
      <c r="C15" s="38">
        <v>5.13</v>
      </c>
      <c r="D15" s="42">
        <v>4</v>
      </c>
      <c r="E15" s="17">
        <f>(C15*D15)</f>
        <v>20.52</v>
      </c>
      <c r="F15" s="40"/>
      <c r="G15" s="21"/>
      <c r="H15" s="21"/>
    </row>
    <row r="16" spans="1:11" x14ac:dyDescent="0.3">
      <c r="A16" s="42" t="s">
        <v>56</v>
      </c>
      <c r="B16" s="42" t="s">
        <v>20</v>
      </c>
      <c r="C16" s="38">
        <v>43</v>
      </c>
      <c r="D16" s="42">
        <v>2</v>
      </c>
      <c r="E16" s="17">
        <f>(C16*D16)</f>
        <v>86</v>
      </c>
      <c r="F16" s="40"/>
      <c r="G16" s="21"/>
      <c r="H16" s="21"/>
    </row>
    <row r="17" spans="1:8" ht="15" x14ac:dyDescent="0.3">
      <c r="A17" s="42" t="s">
        <v>58</v>
      </c>
      <c r="B17" s="42" t="s">
        <v>42</v>
      </c>
      <c r="C17" s="38">
        <v>40</v>
      </c>
      <c r="D17" s="42">
        <v>1.5</v>
      </c>
      <c r="E17" s="17">
        <f>(C17*D17)</f>
        <v>60</v>
      </c>
      <c r="F17" s="9"/>
      <c r="G17" s="21"/>
      <c r="H17" s="21"/>
    </row>
    <row r="18" spans="1:8" ht="15" x14ac:dyDescent="0.3">
      <c r="A18" s="53" t="s">
        <v>59</v>
      </c>
      <c r="B18" s="54">
        <f>SUM(E6:E17)</f>
        <v>553.28</v>
      </c>
      <c r="C18" s="55">
        <v>2.5000000000000001E-2</v>
      </c>
      <c r="D18" s="56">
        <v>6</v>
      </c>
      <c r="E18" s="57">
        <f>B18*(D18/12)*C18</f>
        <v>6.9160000000000004</v>
      </c>
      <c r="F18" s="9"/>
    </row>
    <row r="19" spans="1:8" x14ac:dyDescent="0.3">
      <c r="A19" s="30" t="s">
        <v>22</v>
      </c>
      <c r="B19" s="31"/>
      <c r="C19" s="31"/>
      <c r="D19" s="31"/>
      <c r="E19" s="32">
        <f>SUM(E6:E18)</f>
        <v>560.19600000000003</v>
      </c>
      <c r="F19" s="11"/>
    </row>
    <row r="20" spans="1:8" x14ac:dyDescent="0.3">
      <c r="A20" s="12"/>
      <c r="E20" s="11"/>
      <c r="F20" s="11"/>
    </row>
    <row r="21" spans="1:8" x14ac:dyDescent="0.3">
      <c r="A21" s="13" t="s">
        <v>26</v>
      </c>
      <c r="B21" s="16"/>
      <c r="C21" s="16"/>
      <c r="D21" s="16"/>
      <c r="E21" s="16"/>
    </row>
    <row r="22" spans="1:8" x14ac:dyDescent="0.3">
      <c r="A22" s="33" t="s">
        <v>24</v>
      </c>
      <c r="B22" s="33" t="s">
        <v>10</v>
      </c>
      <c r="C22" s="33" t="s">
        <v>12</v>
      </c>
      <c r="D22" s="33" t="s">
        <v>13</v>
      </c>
      <c r="E22" s="34" t="s">
        <v>0</v>
      </c>
      <c r="F22" s="8"/>
    </row>
    <row r="23" spans="1:8" x14ac:dyDescent="0.3">
      <c r="A23" s="42" t="s">
        <v>48</v>
      </c>
      <c r="B23" s="42" t="s">
        <v>18</v>
      </c>
      <c r="C23" s="38">
        <v>8.4</v>
      </c>
      <c r="D23" s="42">
        <v>1</v>
      </c>
      <c r="E23" s="17">
        <f>C23*D23</f>
        <v>8.4</v>
      </c>
      <c r="F23" s="9"/>
    </row>
    <row r="24" spans="1:8" x14ac:dyDescent="0.3">
      <c r="A24" s="42" t="s">
        <v>49</v>
      </c>
      <c r="B24" s="42" t="s">
        <v>18</v>
      </c>
      <c r="C24" s="38">
        <v>9.2899999999999991</v>
      </c>
      <c r="D24" s="42">
        <v>1</v>
      </c>
      <c r="E24" s="17">
        <f>C24*D24</f>
        <v>9.2899999999999991</v>
      </c>
      <c r="F24" s="9"/>
    </row>
    <row r="25" spans="1:8" x14ac:dyDescent="0.3">
      <c r="A25" s="42" t="s">
        <v>50</v>
      </c>
      <c r="B25" s="42" t="s">
        <v>18</v>
      </c>
      <c r="C25" s="38">
        <v>13.8</v>
      </c>
      <c r="D25" s="42">
        <v>3</v>
      </c>
      <c r="E25" s="17">
        <f>C25*D25</f>
        <v>41.400000000000006</v>
      </c>
      <c r="F25" s="9"/>
    </row>
    <row r="26" spans="1:8" x14ac:dyDescent="0.3">
      <c r="A26" s="42" t="s">
        <v>53</v>
      </c>
      <c r="B26" s="42" t="s">
        <v>20</v>
      </c>
      <c r="C26" s="38">
        <v>21.7</v>
      </c>
      <c r="D26" s="42">
        <v>1</v>
      </c>
      <c r="E26" s="17">
        <f t="shared" ref="E26:E34" si="1">C26*D26</f>
        <v>21.7</v>
      </c>
      <c r="F26" s="9"/>
      <c r="G26" s="1" t="s">
        <v>57</v>
      </c>
    </row>
    <row r="27" spans="1:8" x14ac:dyDescent="0.3">
      <c r="A27" s="42" t="s">
        <v>5</v>
      </c>
      <c r="B27" s="42" t="s">
        <v>20</v>
      </c>
      <c r="C27" s="38">
        <v>18.100000000000001</v>
      </c>
      <c r="D27" s="42">
        <v>1</v>
      </c>
      <c r="E27" s="17">
        <f t="shared" si="1"/>
        <v>18.100000000000001</v>
      </c>
      <c r="F27" s="9"/>
    </row>
    <row r="28" spans="1:8" x14ac:dyDescent="0.3">
      <c r="A28" s="42" t="s">
        <v>51</v>
      </c>
      <c r="B28" s="42" t="s">
        <v>20</v>
      </c>
      <c r="C28" s="38">
        <v>9.8000000000000007</v>
      </c>
      <c r="D28" s="42">
        <v>1</v>
      </c>
      <c r="E28" s="17">
        <f t="shared" si="1"/>
        <v>9.8000000000000007</v>
      </c>
      <c r="F28" s="9"/>
    </row>
    <row r="29" spans="1:8" x14ac:dyDescent="0.3">
      <c r="A29" s="42" t="s">
        <v>6</v>
      </c>
      <c r="B29" s="42" t="s">
        <v>20</v>
      </c>
      <c r="C29" s="38">
        <v>25</v>
      </c>
      <c r="D29" s="42">
        <v>1</v>
      </c>
      <c r="E29" s="17">
        <f t="shared" si="1"/>
        <v>25</v>
      </c>
      <c r="F29" s="9"/>
    </row>
    <row r="30" spans="1:8" ht="15" x14ac:dyDescent="0.3">
      <c r="A30" s="42" t="s">
        <v>60</v>
      </c>
      <c r="B30" s="42" t="s">
        <v>27</v>
      </c>
      <c r="C30" s="38">
        <v>97.84</v>
      </c>
      <c r="D30" s="42">
        <v>0.5</v>
      </c>
      <c r="E30" s="17">
        <f t="shared" si="1"/>
        <v>48.92</v>
      </c>
      <c r="F30" s="9"/>
    </row>
    <row r="31" spans="1:8" ht="15" x14ac:dyDescent="0.3">
      <c r="A31" s="42" t="s">
        <v>61</v>
      </c>
      <c r="B31" s="42" t="s">
        <v>21</v>
      </c>
      <c r="C31" s="38">
        <v>5.24</v>
      </c>
      <c r="D31" s="42">
        <v>4</v>
      </c>
      <c r="E31" s="17">
        <f t="shared" si="1"/>
        <v>20.96</v>
      </c>
      <c r="F31" s="9"/>
    </row>
    <row r="32" spans="1:8" x14ac:dyDescent="0.3">
      <c r="A32" s="42" t="s">
        <v>52</v>
      </c>
      <c r="B32" s="42" t="s">
        <v>20</v>
      </c>
      <c r="C32" s="38"/>
      <c r="D32" s="42"/>
      <c r="E32" s="17"/>
      <c r="F32" s="9"/>
    </row>
    <row r="33" spans="1:12" x14ac:dyDescent="0.3">
      <c r="A33" s="42" t="s">
        <v>40</v>
      </c>
      <c r="B33" s="42" t="s">
        <v>20</v>
      </c>
      <c r="C33" s="38">
        <v>115</v>
      </c>
      <c r="D33" s="42">
        <v>1</v>
      </c>
      <c r="E33" s="17">
        <f t="shared" si="1"/>
        <v>115</v>
      </c>
      <c r="F33" s="9"/>
      <c r="G33" s="21"/>
    </row>
    <row r="34" spans="1:12" x14ac:dyDescent="0.3">
      <c r="A34" s="42" t="s">
        <v>41</v>
      </c>
      <c r="B34" s="42" t="s">
        <v>20</v>
      </c>
      <c r="C34" s="38">
        <v>35</v>
      </c>
      <c r="D34" s="42">
        <v>1</v>
      </c>
      <c r="E34" s="17">
        <f t="shared" si="1"/>
        <v>35</v>
      </c>
      <c r="F34" s="9"/>
      <c r="G34" s="21"/>
    </row>
    <row r="35" spans="1:12" x14ac:dyDescent="0.3">
      <c r="A35" s="30" t="s">
        <v>23</v>
      </c>
      <c r="B35" s="31"/>
      <c r="C35" s="31"/>
      <c r="D35" s="31"/>
      <c r="E35" s="32">
        <f>SUM(E23:E34)</f>
        <v>353.57000000000005</v>
      </c>
      <c r="F35" s="9"/>
    </row>
    <row r="36" spans="1:12" x14ac:dyDescent="0.3">
      <c r="E36" s="9"/>
      <c r="F36" s="11"/>
      <c r="G36" s="10"/>
      <c r="H36" s="10"/>
      <c r="I36" s="10"/>
      <c r="J36" s="10"/>
      <c r="K36" s="10"/>
      <c r="L36" s="10"/>
    </row>
    <row r="37" spans="1:12" x14ac:dyDescent="0.3">
      <c r="A37" s="35" t="s">
        <v>7</v>
      </c>
      <c r="B37" s="36"/>
      <c r="C37" s="25"/>
      <c r="D37" s="25"/>
      <c r="E37" s="26">
        <f>E19+E35</f>
        <v>913.76600000000008</v>
      </c>
      <c r="F37" s="9"/>
      <c r="G37" s="10"/>
      <c r="H37" s="10"/>
      <c r="I37" s="10"/>
      <c r="J37" s="10"/>
      <c r="K37" s="10"/>
      <c r="L37" s="10"/>
    </row>
    <row r="38" spans="1:12" x14ac:dyDescent="0.3">
      <c r="A38" s="35" t="s">
        <v>8</v>
      </c>
      <c r="B38" s="36"/>
      <c r="C38" s="25"/>
      <c r="D38" s="25"/>
      <c r="E38" s="26">
        <f>(J7*H9)</f>
        <v>1058.4000000000001</v>
      </c>
      <c r="F38" s="9"/>
      <c r="L38" s="10"/>
    </row>
    <row r="39" spans="1:12" x14ac:dyDescent="0.3">
      <c r="A39" s="35" t="s">
        <v>9</v>
      </c>
      <c r="B39" s="37"/>
      <c r="C39" s="27"/>
      <c r="D39" s="27"/>
      <c r="E39" s="28">
        <f>SUM(E38-E37)</f>
        <v>144.63400000000001</v>
      </c>
      <c r="F39" s="9"/>
      <c r="L39" s="10"/>
    </row>
    <row r="40" spans="1:12" x14ac:dyDescent="0.3">
      <c r="F40" s="3"/>
      <c r="L40" s="10"/>
    </row>
    <row r="41" spans="1:12" ht="15" x14ac:dyDescent="0.3">
      <c r="A41" s="41" t="s">
        <v>62</v>
      </c>
      <c r="B41" s="21"/>
      <c r="C41" s="21"/>
      <c r="D41" s="21"/>
      <c r="E41" s="21"/>
      <c r="F41" s="21"/>
      <c r="G41" s="21"/>
      <c r="H41" s="21"/>
      <c r="I41" s="21"/>
      <c r="J41" s="21"/>
      <c r="L41" s="10"/>
    </row>
    <row r="42" spans="1:12" ht="15" x14ac:dyDescent="0.3">
      <c r="A42" s="29"/>
      <c r="F42" s="21"/>
      <c r="G42" s="21"/>
      <c r="H42" s="21"/>
      <c r="I42" s="21"/>
      <c r="J42" s="21"/>
      <c r="L42" s="10"/>
    </row>
    <row r="43" spans="1:12" ht="15" x14ac:dyDescent="0.3">
      <c r="A43" s="41" t="s">
        <v>64</v>
      </c>
      <c r="B43" s="21"/>
      <c r="C43" s="21"/>
      <c r="D43" s="21"/>
      <c r="E43" s="21"/>
      <c r="F43" s="21"/>
      <c r="G43" s="21"/>
      <c r="H43" s="21"/>
      <c r="I43" s="21"/>
      <c r="L43" s="10"/>
    </row>
    <row r="44" spans="1:12" x14ac:dyDescent="0.3">
      <c r="B44" s="2"/>
      <c r="C44" s="2"/>
      <c r="D44" s="2"/>
      <c r="E44" s="3"/>
      <c r="F44" s="21"/>
      <c r="G44" s="21"/>
      <c r="H44" s="21"/>
      <c r="I44" s="21"/>
      <c r="L44" s="10"/>
    </row>
    <row r="45" spans="1:12" ht="15" x14ac:dyDescent="0.3">
      <c r="A45" s="41" t="s">
        <v>63</v>
      </c>
      <c r="B45" s="21"/>
      <c r="C45" s="21"/>
      <c r="D45" s="21"/>
      <c r="E45" s="21"/>
      <c r="F45" s="21"/>
      <c r="G45" s="21"/>
      <c r="H45" s="21"/>
      <c r="I45" s="21"/>
      <c r="L45" s="10"/>
    </row>
    <row r="46" spans="1:12" x14ac:dyDescent="0.3">
      <c r="A46" s="21" t="s">
        <v>43</v>
      </c>
      <c r="B46" s="21"/>
      <c r="C46" s="21"/>
      <c r="D46" s="21"/>
      <c r="E46" s="21"/>
      <c r="F46" s="21"/>
      <c r="G46" s="21"/>
      <c r="H46" s="21"/>
      <c r="I46" s="21"/>
    </row>
    <row r="47" spans="1:12" x14ac:dyDescent="0.3">
      <c r="F47" s="21"/>
      <c r="G47" s="21"/>
      <c r="H47" s="21"/>
      <c r="I47" s="21"/>
    </row>
  </sheetData>
  <sheetProtection algorithmName="SHA-512" hashValue="1GPfpB+FDf4lG/qvr+9GK8hJLqXUDtWcAWCGcIDf4242j45uJxOnu9GwX5OLliQhv4D3RvStqN9LBNpmbR2xeg==" saltValue="lQ+YY5n4sUAFANrzPP48Qw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31" workbookViewId="0">
      <selection activeCell="C39" sqref="C39"/>
    </sheetView>
  </sheetViews>
  <sheetFormatPr defaultColWidth="9.109375" defaultRowHeight="13.8" x14ac:dyDescent="0.3"/>
  <cols>
    <col min="1" max="1" width="27.5546875" style="60" customWidth="1"/>
    <col min="2" max="2" width="10.109375" style="60" customWidth="1"/>
    <col min="3" max="3" width="9.5546875" style="60" customWidth="1"/>
    <col min="4" max="4" width="8.33203125" style="60" customWidth="1"/>
    <col min="5" max="5" width="11.109375" style="60" customWidth="1"/>
    <col min="6" max="6" width="4" style="60" customWidth="1"/>
    <col min="7" max="7" width="11.44140625" style="60" customWidth="1"/>
    <col min="8" max="10" width="9.109375" style="60"/>
    <col min="11" max="11" width="11.109375" style="60" customWidth="1"/>
    <col min="12" max="16384" width="9.109375" style="60"/>
  </cols>
  <sheetData>
    <row r="1" spans="1:11" ht="15.6" x14ac:dyDescent="0.3">
      <c r="A1" s="58" t="s">
        <v>28</v>
      </c>
      <c r="B1" s="59"/>
      <c r="C1" s="59"/>
      <c r="D1" s="59"/>
    </row>
    <row r="2" spans="1:11" ht="15.6" x14ac:dyDescent="0.3">
      <c r="A2" s="61" t="s">
        <v>44</v>
      </c>
      <c r="B2" s="59"/>
      <c r="C2" s="59"/>
      <c r="D2" s="59"/>
    </row>
    <row r="3" spans="1:11" ht="15.6" x14ac:dyDescent="0.3">
      <c r="A3" s="58" t="s">
        <v>45</v>
      </c>
      <c r="B3" s="62"/>
      <c r="D3" s="59"/>
    </row>
    <row r="4" spans="1:11" ht="15.6" x14ac:dyDescent="0.3">
      <c r="A4" s="63" t="s">
        <v>25</v>
      </c>
      <c r="B4" s="64"/>
      <c r="C4" s="64"/>
      <c r="D4" s="64"/>
      <c r="E4" s="65"/>
      <c r="G4" s="66"/>
      <c r="H4" s="67" t="s">
        <v>1</v>
      </c>
      <c r="I4" s="68"/>
      <c r="J4" s="68"/>
      <c r="K4" s="68"/>
    </row>
    <row r="5" spans="1:11" s="75" customFormat="1" x14ac:dyDescent="0.3">
      <c r="A5" s="69" t="s">
        <v>24</v>
      </c>
      <c r="B5" s="69" t="s">
        <v>10</v>
      </c>
      <c r="C5" s="69" t="s">
        <v>12</v>
      </c>
      <c r="D5" s="69" t="s">
        <v>13</v>
      </c>
      <c r="E5" s="70" t="s">
        <v>0</v>
      </c>
      <c r="F5" s="71"/>
      <c r="G5" s="66"/>
      <c r="H5" s="66"/>
      <c r="I5" s="72"/>
      <c r="J5" s="73" t="s">
        <v>46</v>
      </c>
      <c r="K5" s="74"/>
    </row>
    <row r="6" spans="1:11" x14ac:dyDescent="0.3">
      <c r="A6" s="76" t="s">
        <v>3</v>
      </c>
      <c r="B6" s="76" t="s">
        <v>11</v>
      </c>
      <c r="C6" s="109">
        <v>0.45</v>
      </c>
      <c r="D6" s="108">
        <v>90</v>
      </c>
      <c r="E6" s="77">
        <f t="shared" ref="E6:E23" si="0">(C6*D6)</f>
        <v>40.5</v>
      </c>
      <c r="F6" s="78"/>
      <c r="G6" s="79"/>
      <c r="H6" s="79"/>
      <c r="I6" s="80" t="s">
        <v>35</v>
      </c>
      <c r="J6" s="81" t="s">
        <v>36</v>
      </c>
      <c r="K6" s="80" t="s">
        <v>37</v>
      </c>
    </row>
    <row r="7" spans="1:11" x14ac:dyDescent="0.3">
      <c r="A7" s="76" t="s">
        <v>14</v>
      </c>
      <c r="B7" s="76" t="s">
        <v>11</v>
      </c>
      <c r="C7" s="109">
        <v>0.56000000000000005</v>
      </c>
      <c r="D7" s="108">
        <v>50</v>
      </c>
      <c r="E7" s="77">
        <f t="shared" si="0"/>
        <v>28.000000000000004</v>
      </c>
      <c r="F7" s="78"/>
      <c r="G7" s="82" t="s">
        <v>47</v>
      </c>
      <c r="H7" s="63"/>
      <c r="I7" s="113">
        <v>6.25</v>
      </c>
      <c r="J7" s="114">
        <v>5.88</v>
      </c>
      <c r="K7" s="113">
        <v>5.5</v>
      </c>
    </row>
    <row r="8" spans="1:11" x14ac:dyDescent="0.3">
      <c r="A8" s="76" t="s">
        <v>15</v>
      </c>
      <c r="B8" s="76" t="s">
        <v>11</v>
      </c>
      <c r="C8" s="109">
        <v>0.33</v>
      </c>
      <c r="D8" s="108">
        <v>100</v>
      </c>
      <c r="E8" s="77">
        <f t="shared" si="0"/>
        <v>33</v>
      </c>
      <c r="F8" s="78"/>
      <c r="G8" s="83" t="s">
        <v>33</v>
      </c>
      <c r="H8" s="112">
        <v>250</v>
      </c>
      <c r="I8" s="78">
        <f>SUM(I7*H8)-E50</f>
        <v>648.73399999999992</v>
      </c>
      <c r="J8" s="84">
        <f>SUM(J7*H8)-E50</f>
        <v>556.23399999999992</v>
      </c>
      <c r="K8" s="85">
        <f>SUM(K7*H8)-E50</f>
        <v>461.23399999999992</v>
      </c>
    </row>
    <row r="9" spans="1:11" x14ac:dyDescent="0.3">
      <c r="A9" s="76" t="s">
        <v>19</v>
      </c>
      <c r="B9" s="76" t="s">
        <v>17</v>
      </c>
      <c r="C9" s="109">
        <v>42</v>
      </c>
      <c r="D9" s="108">
        <v>1</v>
      </c>
      <c r="E9" s="77">
        <f>(C9*D9)/3</f>
        <v>14</v>
      </c>
      <c r="F9" s="78"/>
      <c r="G9" s="83" t="s">
        <v>2</v>
      </c>
      <c r="H9" s="112">
        <v>180</v>
      </c>
      <c r="I9" s="78">
        <f>SUM(I7*H9)-E50</f>
        <v>211.23399999999992</v>
      </c>
      <c r="J9" s="84">
        <f>SUM(J7*H9)-E50</f>
        <v>144.63400000000001</v>
      </c>
      <c r="K9" s="85">
        <f>SUM(K7*H9)-E50</f>
        <v>76.233999999999924</v>
      </c>
    </row>
    <row r="10" spans="1:11" x14ac:dyDescent="0.3">
      <c r="A10" s="76" t="s">
        <v>4</v>
      </c>
      <c r="B10" s="76" t="s">
        <v>32</v>
      </c>
      <c r="C10" s="109">
        <v>4</v>
      </c>
      <c r="D10" s="108">
        <v>58</v>
      </c>
      <c r="E10" s="77">
        <f t="shared" si="0"/>
        <v>232</v>
      </c>
      <c r="F10" s="78"/>
      <c r="G10" s="83" t="s">
        <v>34</v>
      </c>
      <c r="H10" s="112">
        <v>150</v>
      </c>
      <c r="I10" s="86">
        <f>SUM(I7*H10)-E50</f>
        <v>23.733999999999924</v>
      </c>
      <c r="J10" s="87">
        <f>SUM(J7*H10)-E50</f>
        <v>-31.766000000000076</v>
      </c>
      <c r="K10" s="88">
        <f>SUM(K7*H10)-E50</f>
        <v>-88.766000000000076</v>
      </c>
    </row>
    <row r="11" spans="1:11" x14ac:dyDescent="0.3">
      <c r="A11" s="108" t="s">
        <v>38</v>
      </c>
      <c r="B11" s="108" t="s">
        <v>29</v>
      </c>
      <c r="C11" s="109">
        <v>6</v>
      </c>
      <c r="D11" s="108">
        <v>1.2</v>
      </c>
      <c r="E11" s="77">
        <f t="shared" si="0"/>
        <v>7.1999999999999993</v>
      </c>
      <c r="F11" s="78"/>
    </row>
    <row r="12" spans="1:11" x14ac:dyDescent="0.3">
      <c r="A12" s="108" t="s">
        <v>39</v>
      </c>
      <c r="B12" s="108" t="s">
        <v>31</v>
      </c>
      <c r="C12" s="109">
        <v>0.98</v>
      </c>
      <c r="D12" s="108">
        <v>4</v>
      </c>
      <c r="E12" s="77">
        <f t="shared" si="0"/>
        <v>3.92</v>
      </c>
      <c r="F12" s="78"/>
    </row>
    <row r="13" spans="1:11" x14ac:dyDescent="0.3">
      <c r="A13" s="108"/>
      <c r="B13" s="108"/>
      <c r="C13" s="109"/>
      <c r="D13" s="108"/>
      <c r="E13" s="77">
        <f t="shared" si="0"/>
        <v>0</v>
      </c>
      <c r="F13" s="78"/>
    </row>
    <row r="14" spans="1:11" x14ac:dyDescent="0.3">
      <c r="A14" s="108"/>
      <c r="B14" s="108"/>
      <c r="C14" s="109"/>
      <c r="D14" s="108"/>
      <c r="E14" s="77">
        <f t="shared" si="0"/>
        <v>0</v>
      </c>
      <c r="F14" s="78"/>
    </row>
    <row r="15" spans="1:11" x14ac:dyDescent="0.3">
      <c r="A15" s="108" t="s">
        <v>54</v>
      </c>
      <c r="B15" s="108"/>
      <c r="C15" s="109"/>
      <c r="D15" s="108"/>
      <c r="E15" s="77">
        <f t="shared" si="0"/>
        <v>0</v>
      </c>
      <c r="F15" s="78"/>
    </row>
    <row r="16" spans="1:11" x14ac:dyDescent="0.3">
      <c r="A16" s="108"/>
      <c r="B16" s="108"/>
      <c r="C16" s="109"/>
      <c r="D16" s="108"/>
      <c r="E16" s="77">
        <f t="shared" si="0"/>
        <v>0</v>
      </c>
      <c r="F16" s="78"/>
    </row>
    <row r="17" spans="1:8" x14ac:dyDescent="0.3">
      <c r="A17" s="108"/>
      <c r="B17" s="108"/>
      <c r="C17" s="109"/>
      <c r="D17" s="108"/>
      <c r="E17" s="77">
        <f t="shared" si="0"/>
        <v>0</v>
      </c>
      <c r="F17" s="78"/>
    </row>
    <row r="18" spans="1:8" x14ac:dyDescent="0.3">
      <c r="A18" s="108" t="s">
        <v>55</v>
      </c>
      <c r="B18" s="108" t="s">
        <v>29</v>
      </c>
      <c r="C18" s="109">
        <v>9.3800000000000008</v>
      </c>
      <c r="D18" s="108">
        <v>3</v>
      </c>
      <c r="E18" s="77">
        <f t="shared" si="0"/>
        <v>28.14</v>
      </c>
      <c r="F18" s="84"/>
      <c r="G18" s="66"/>
      <c r="H18" s="66"/>
    </row>
    <row r="19" spans="1:8" x14ac:dyDescent="0.3">
      <c r="A19" s="108" t="s">
        <v>30</v>
      </c>
      <c r="B19" s="108" t="s">
        <v>29</v>
      </c>
      <c r="C19" s="109">
        <v>5.13</v>
      </c>
      <c r="D19" s="108">
        <v>4</v>
      </c>
      <c r="E19" s="77">
        <f t="shared" si="0"/>
        <v>20.52</v>
      </c>
      <c r="F19" s="84"/>
      <c r="G19" s="66"/>
      <c r="H19" s="66"/>
    </row>
    <row r="20" spans="1:8" x14ac:dyDescent="0.3">
      <c r="A20" s="108" t="s">
        <v>56</v>
      </c>
      <c r="B20" s="108" t="s">
        <v>20</v>
      </c>
      <c r="C20" s="109">
        <v>43</v>
      </c>
      <c r="D20" s="108">
        <v>2</v>
      </c>
      <c r="E20" s="77">
        <f t="shared" si="0"/>
        <v>86</v>
      </c>
      <c r="F20" s="84"/>
      <c r="G20" s="66"/>
      <c r="H20" s="66"/>
    </row>
    <row r="21" spans="1:8" x14ac:dyDescent="0.3">
      <c r="A21" s="108"/>
      <c r="B21" s="108"/>
      <c r="C21" s="109"/>
      <c r="D21" s="108"/>
      <c r="E21" s="77">
        <f t="shared" si="0"/>
        <v>0</v>
      </c>
      <c r="F21" s="84"/>
      <c r="G21" s="66"/>
      <c r="H21" s="66"/>
    </row>
    <row r="22" spans="1:8" x14ac:dyDescent="0.3">
      <c r="A22" s="108"/>
      <c r="B22" s="108"/>
      <c r="C22" s="109"/>
      <c r="D22" s="108"/>
      <c r="E22" s="77">
        <f t="shared" si="0"/>
        <v>0</v>
      </c>
      <c r="F22" s="84"/>
      <c r="G22" s="66"/>
      <c r="H22" s="66"/>
    </row>
    <row r="23" spans="1:8" x14ac:dyDescent="0.3">
      <c r="A23" s="108"/>
      <c r="B23" s="108"/>
      <c r="C23" s="109"/>
      <c r="D23" s="108"/>
      <c r="E23" s="77">
        <f t="shared" si="0"/>
        <v>0</v>
      </c>
      <c r="F23" s="84"/>
      <c r="G23" s="66"/>
      <c r="H23" s="66"/>
    </row>
    <row r="24" spans="1:8" ht="15" x14ac:dyDescent="0.3">
      <c r="A24" s="108" t="s">
        <v>58</v>
      </c>
      <c r="B24" s="108" t="s">
        <v>42</v>
      </c>
      <c r="C24" s="109">
        <v>40</v>
      </c>
      <c r="D24" s="108">
        <v>1.5</v>
      </c>
      <c r="E24" s="77">
        <f>(C24*D24)</f>
        <v>60</v>
      </c>
      <c r="F24" s="78"/>
      <c r="G24" s="66"/>
      <c r="H24" s="66"/>
    </row>
    <row r="25" spans="1:8" ht="15" x14ac:dyDescent="0.3">
      <c r="A25" s="89" t="s">
        <v>59</v>
      </c>
      <c r="B25" s="90">
        <f>SUM(E6:E24)</f>
        <v>553.28</v>
      </c>
      <c r="C25" s="110">
        <v>2.5000000000000001E-2</v>
      </c>
      <c r="D25" s="111">
        <v>6</v>
      </c>
      <c r="E25" s="91">
        <f>B25*(D25/12)*C25</f>
        <v>6.9160000000000004</v>
      </c>
      <c r="F25" s="78"/>
    </row>
    <row r="26" spans="1:8" x14ac:dyDescent="0.3">
      <c r="A26" s="92" t="s">
        <v>22</v>
      </c>
      <c r="B26" s="93"/>
      <c r="C26" s="93"/>
      <c r="D26" s="93"/>
      <c r="E26" s="94">
        <f>SUM(E6:E25)</f>
        <v>560.19600000000003</v>
      </c>
      <c r="F26" s="95"/>
    </row>
    <row r="27" spans="1:8" x14ac:dyDescent="0.3">
      <c r="A27" s="96"/>
      <c r="E27" s="95"/>
      <c r="F27" s="95"/>
    </row>
    <row r="28" spans="1:8" x14ac:dyDescent="0.3">
      <c r="A28" s="63" t="s">
        <v>26</v>
      </c>
      <c r="B28" s="72"/>
      <c r="C28" s="72"/>
      <c r="D28" s="72"/>
      <c r="E28" s="72"/>
    </row>
    <row r="29" spans="1:8" x14ac:dyDescent="0.3">
      <c r="A29" s="69" t="s">
        <v>24</v>
      </c>
      <c r="B29" s="69" t="s">
        <v>10</v>
      </c>
      <c r="C29" s="69" t="s">
        <v>12</v>
      </c>
      <c r="D29" s="69" t="s">
        <v>13</v>
      </c>
      <c r="E29" s="70" t="s">
        <v>0</v>
      </c>
      <c r="F29" s="71"/>
    </row>
    <row r="30" spans="1:8" x14ac:dyDescent="0.3">
      <c r="A30" s="76" t="s">
        <v>48</v>
      </c>
      <c r="B30" s="76" t="s">
        <v>18</v>
      </c>
      <c r="C30" s="109">
        <v>8.4</v>
      </c>
      <c r="D30" s="108">
        <v>1</v>
      </c>
      <c r="E30" s="77">
        <f>C30*D30</f>
        <v>8.4</v>
      </c>
      <c r="F30" s="78"/>
    </row>
    <row r="31" spans="1:8" x14ac:dyDescent="0.3">
      <c r="A31" s="76" t="s">
        <v>49</v>
      </c>
      <c r="B31" s="76" t="s">
        <v>18</v>
      </c>
      <c r="C31" s="109">
        <v>9.2899999999999991</v>
      </c>
      <c r="D31" s="108">
        <v>1</v>
      </c>
      <c r="E31" s="77">
        <f>C31*D31</f>
        <v>9.2899999999999991</v>
      </c>
      <c r="F31" s="78"/>
    </row>
    <row r="32" spans="1:8" x14ac:dyDescent="0.3">
      <c r="A32" s="76" t="s">
        <v>50</v>
      </c>
      <c r="B32" s="76" t="s">
        <v>18</v>
      </c>
      <c r="C32" s="109">
        <v>13.8</v>
      </c>
      <c r="D32" s="108">
        <v>3</v>
      </c>
      <c r="E32" s="77">
        <f>C32*D32</f>
        <v>41.400000000000006</v>
      </c>
      <c r="F32" s="78"/>
    </row>
    <row r="33" spans="1:7" x14ac:dyDescent="0.3">
      <c r="A33" s="76" t="s">
        <v>53</v>
      </c>
      <c r="B33" s="76" t="s">
        <v>20</v>
      </c>
      <c r="C33" s="109">
        <v>21.7</v>
      </c>
      <c r="D33" s="108">
        <v>1</v>
      </c>
      <c r="E33" s="77">
        <f t="shared" ref="E33:E47" si="1">C33*D33</f>
        <v>21.7</v>
      </c>
      <c r="F33" s="78"/>
      <c r="G33" s="60" t="s">
        <v>57</v>
      </c>
    </row>
    <row r="34" spans="1:7" x14ac:dyDescent="0.3">
      <c r="A34" s="76" t="s">
        <v>5</v>
      </c>
      <c r="B34" s="76" t="s">
        <v>20</v>
      </c>
      <c r="C34" s="109">
        <v>18.100000000000001</v>
      </c>
      <c r="D34" s="108">
        <v>1</v>
      </c>
      <c r="E34" s="77">
        <f t="shared" si="1"/>
        <v>18.100000000000001</v>
      </c>
      <c r="F34" s="78"/>
    </row>
    <row r="35" spans="1:7" x14ac:dyDescent="0.3">
      <c r="A35" s="76" t="s">
        <v>51</v>
      </c>
      <c r="B35" s="76" t="s">
        <v>20</v>
      </c>
      <c r="C35" s="109">
        <v>9.8000000000000007</v>
      </c>
      <c r="D35" s="108">
        <v>1</v>
      </c>
      <c r="E35" s="77">
        <f t="shared" si="1"/>
        <v>9.8000000000000007</v>
      </c>
      <c r="F35" s="78"/>
    </row>
    <row r="36" spans="1:7" x14ac:dyDescent="0.3">
      <c r="A36" s="76" t="s">
        <v>6</v>
      </c>
      <c r="B36" s="76" t="s">
        <v>20</v>
      </c>
      <c r="C36" s="109">
        <v>25</v>
      </c>
      <c r="D36" s="108">
        <v>1</v>
      </c>
      <c r="E36" s="77">
        <f t="shared" si="1"/>
        <v>25</v>
      </c>
      <c r="F36" s="78"/>
    </row>
    <row r="37" spans="1:7" ht="15" x14ac:dyDescent="0.3">
      <c r="A37" s="76" t="s">
        <v>60</v>
      </c>
      <c r="B37" s="76" t="s">
        <v>27</v>
      </c>
      <c r="C37" s="109">
        <v>97.84</v>
      </c>
      <c r="D37" s="108">
        <v>0.5</v>
      </c>
      <c r="E37" s="77">
        <f t="shared" si="1"/>
        <v>48.92</v>
      </c>
      <c r="F37" s="78"/>
    </row>
    <row r="38" spans="1:7" ht="15" x14ac:dyDescent="0.3">
      <c r="A38" s="76" t="s">
        <v>61</v>
      </c>
      <c r="B38" s="76" t="s">
        <v>21</v>
      </c>
      <c r="C38" s="109">
        <v>5.24</v>
      </c>
      <c r="D38" s="108">
        <v>4</v>
      </c>
      <c r="E38" s="77">
        <f t="shared" si="1"/>
        <v>20.96</v>
      </c>
      <c r="F38" s="78"/>
    </row>
    <row r="39" spans="1:7" x14ac:dyDescent="0.3">
      <c r="A39" s="76" t="s">
        <v>52</v>
      </c>
      <c r="B39" s="76" t="s">
        <v>20</v>
      </c>
      <c r="C39" s="109"/>
      <c r="D39" s="108"/>
      <c r="E39" s="77">
        <f t="shared" si="1"/>
        <v>0</v>
      </c>
      <c r="F39" s="78"/>
    </row>
    <row r="40" spans="1:7" x14ac:dyDescent="0.3">
      <c r="A40" s="76" t="s">
        <v>40</v>
      </c>
      <c r="B40" s="76" t="s">
        <v>20</v>
      </c>
      <c r="C40" s="109">
        <v>115</v>
      </c>
      <c r="D40" s="108">
        <v>1</v>
      </c>
      <c r="E40" s="77">
        <f t="shared" si="1"/>
        <v>115</v>
      </c>
      <c r="F40" s="78"/>
      <c r="G40" s="66"/>
    </row>
    <row r="41" spans="1:7" x14ac:dyDescent="0.3">
      <c r="A41" s="76" t="s">
        <v>41</v>
      </c>
      <c r="B41" s="76" t="s">
        <v>20</v>
      </c>
      <c r="C41" s="109">
        <v>35</v>
      </c>
      <c r="D41" s="108">
        <v>1</v>
      </c>
      <c r="E41" s="77">
        <f t="shared" si="1"/>
        <v>35</v>
      </c>
      <c r="F41" s="78"/>
      <c r="G41" s="66"/>
    </row>
    <row r="42" spans="1:7" x14ac:dyDescent="0.3">
      <c r="A42" s="108"/>
      <c r="B42" s="108"/>
      <c r="C42" s="109"/>
      <c r="D42" s="108"/>
      <c r="E42" s="77">
        <f t="shared" si="1"/>
        <v>0</v>
      </c>
      <c r="F42" s="78"/>
      <c r="G42" s="66"/>
    </row>
    <row r="43" spans="1:7" x14ac:dyDescent="0.3">
      <c r="A43" s="108"/>
      <c r="B43" s="108"/>
      <c r="C43" s="109"/>
      <c r="D43" s="108"/>
      <c r="E43" s="77">
        <f t="shared" si="1"/>
        <v>0</v>
      </c>
      <c r="F43" s="78"/>
      <c r="G43" s="66"/>
    </row>
    <row r="44" spans="1:7" x14ac:dyDescent="0.3">
      <c r="A44" s="108"/>
      <c r="B44" s="108"/>
      <c r="C44" s="109"/>
      <c r="D44" s="108"/>
      <c r="E44" s="77">
        <f t="shared" si="1"/>
        <v>0</v>
      </c>
      <c r="F44" s="78"/>
      <c r="G44" s="66"/>
    </row>
    <row r="45" spans="1:7" x14ac:dyDescent="0.3">
      <c r="A45" s="108"/>
      <c r="B45" s="108"/>
      <c r="C45" s="109"/>
      <c r="D45" s="108"/>
      <c r="E45" s="77">
        <f t="shared" si="1"/>
        <v>0</v>
      </c>
      <c r="F45" s="78"/>
      <c r="G45" s="66"/>
    </row>
    <row r="46" spans="1:7" x14ac:dyDescent="0.3">
      <c r="A46" s="108"/>
      <c r="B46" s="108"/>
      <c r="C46" s="109"/>
      <c r="D46" s="108"/>
      <c r="E46" s="77">
        <f t="shared" si="1"/>
        <v>0</v>
      </c>
      <c r="F46" s="78"/>
      <c r="G46" s="66"/>
    </row>
    <row r="47" spans="1:7" x14ac:dyDescent="0.3">
      <c r="A47" s="108"/>
      <c r="B47" s="108"/>
      <c r="C47" s="109"/>
      <c r="D47" s="108"/>
      <c r="E47" s="77">
        <f t="shared" si="1"/>
        <v>0</v>
      </c>
      <c r="F47" s="78"/>
      <c r="G47" s="66"/>
    </row>
    <row r="48" spans="1:7" x14ac:dyDescent="0.3">
      <c r="A48" s="92" t="s">
        <v>23</v>
      </c>
      <c r="B48" s="93"/>
      <c r="C48" s="93"/>
      <c r="D48" s="93"/>
      <c r="E48" s="94">
        <f>SUM(E30:E47)</f>
        <v>353.57000000000005</v>
      </c>
      <c r="F48" s="78"/>
    </row>
    <row r="49" spans="1:10" x14ac:dyDescent="0.3">
      <c r="E49" s="78"/>
      <c r="F49" s="95"/>
    </row>
    <row r="50" spans="1:10" x14ac:dyDescent="0.3">
      <c r="A50" s="97" t="s">
        <v>7</v>
      </c>
      <c r="B50" s="98"/>
      <c r="C50" s="99"/>
      <c r="D50" s="99"/>
      <c r="E50" s="100">
        <f>E26+E48</f>
        <v>913.76600000000008</v>
      </c>
      <c r="F50" s="78"/>
    </row>
    <row r="51" spans="1:10" x14ac:dyDescent="0.3">
      <c r="A51" s="97" t="s">
        <v>8</v>
      </c>
      <c r="B51" s="98"/>
      <c r="C51" s="99"/>
      <c r="D51" s="99"/>
      <c r="E51" s="100">
        <f>(J7*H9)</f>
        <v>1058.4000000000001</v>
      </c>
      <c r="F51" s="78"/>
    </row>
    <row r="52" spans="1:10" x14ac:dyDescent="0.3">
      <c r="A52" s="97" t="s">
        <v>9</v>
      </c>
      <c r="B52" s="101"/>
      <c r="C52" s="102"/>
      <c r="D52" s="102"/>
      <c r="E52" s="103">
        <f>SUM(E51-E50)</f>
        <v>144.63400000000001</v>
      </c>
      <c r="F52" s="78"/>
    </row>
    <row r="53" spans="1:10" x14ac:dyDescent="0.3">
      <c r="F53" s="104"/>
    </row>
    <row r="54" spans="1:10" ht="15" x14ac:dyDescent="0.3">
      <c r="A54" s="105" t="s">
        <v>62</v>
      </c>
      <c r="B54" s="66"/>
      <c r="C54" s="66"/>
      <c r="D54" s="66"/>
      <c r="E54" s="66"/>
      <c r="F54" s="66"/>
      <c r="G54" s="66"/>
      <c r="H54" s="66"/>
      <c r="I54" s="66"/>
      <c r="J54" s="66"/>
    </row>
    <row r="55" spans="1:10" ht="15" x14ac:dyDescent="0.3">
      <c r="A55" s="106"/>
      <c r="F55" s="66"/>
      <c r="G55" s="66"/>
      <c r="H55" s="66"/>
      <c r="I55" s="66"/>
      <c r="J55" s="66"/>
    </row>
    <row r="56" spans="1:10" ht="15" x14ac:dyDescent="0.3">
      <c r="A56" s="105" t="s">
        <v>64</v>
      </c>
      <c r="B56" s="66"/>
      <c r="C56" s="66"/>
      <c r="D56" s="66"/>
      <c r="E56" s="66"/>
      <c r="F56" s="66"/>
      <c r="G56" s="66"/>
      <c r="H56" s="66"/>
      <c r="I56" s="66"/>
    </row>
    <row r="57" spans="1:10" x14ac:dyDescent="0.3">
      <c r="B57" s="107"/>
      <c r="C57" s="107"/>
      <c r="D57" s="107"/>
      <c r="E57" s="104"/>
      <c r="F57" s="66"/>
      <c r="G57" s="66"/>
      <c r="H57" s="66"/>
      <c r="I57" s="66"/>
    </row>
    <row r="58" spans="1:10" ht="15" x14ac:dyDescent="0.3">
      <c r="A58" s="105" t="s">
        <v>63</v>
      </c>
      <c r="B58" s="66"/>
      <c r="C58" s="66"/>
      <c r="D58" s="66"/>
      <c r="E58" s="66"/>
      <c r="F58" s="66"/>
      <c r="G58" s="66"/>
      <c r="H58" s="66"/>
      <c r="I58" s="66"/>
    </row>
    <row r="59" spans="1:10" x14ac:dyDescent="0.3">
      <c r="A59" s="66" t="s">
        <v>43</v>
      </c>
      <c r="B59" s="66"/>
      <c r="C59" s="66"/>
      <c r="D59" s="66"/>
      <c r="E59" s="66"/>
      <c r="F59" s="66"/>
      <c r="G59" s="66"/>
      <c r="H59" s="66"/>
      <c r="I59" s="66"/>
    </row>
    <row r="60" spans="1:10" x14ac:dyDescent="0.3">
      <c r="F60" s="66"/>
      <c r="G60" s="66"/>
      <c r="H60" s="66"/>
      <c r="I60" s="66"/>
    </row>
  </sheetData>
  <sheetProtection algorithmName="SHA-512" hashValue="KnX/BKnrWnpwHbQuOG4ND5LUo2R58CTFw2aGVVtiypBAgicY6IzAMk/rxmYrbMJUFI4yo0i2fLdUgCjiFOb+dQ==" saltValue="XwP8IfDboi25Dnzjr0Syn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W. Jennings</dc:creator>
  <cp:lastModifiedBy>Emmalea Ernest</cp:lastModifiedBy>
  <cp:lastPrinted>2008-12-10T19:28:46Z</cp:lastPrinted>
  <dcterms:created xsi:type="dcterms:W3CDTF">2000-09-13T10:07:55Z</dcterms:created>
  <dcterms:modified xsi:type="dcterms:W3CDTF">2016-11-09T15:04:53Z</dcterms:modified>
</cp:coreProperties>
</file>