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malea.BLUEHEN\Dropbox\CropBudgets\New Budgets\2016Processing\"/>
    </mc:Choice>
  </mc:AlternateContent>
  <bookViews>
    <workbookView xWindow="480" yWindow="108" windowWidth="9696" windowHeight="7296"/>
  </bookViews>
  <sheets>
    <sheet name="Estimated" sheetId="1" r:id="rId1"/>
    <sheet name="Actual" sheetId="3" r:id="rId2"/>
  </sheets>
  <calcPr calcId="152511"/>
</workbook>
</file>

<file path=xl/calcChain.xml><?xml version="1.0" encoding="utf-8"?>
<calcChain xmlns="http://schemas.openxmlformats.org/spreadsheetml/2006/main">
  <c r="E22" i="3" l="1"/>
  <c r="B21" i="3"/>
  <c r="E36" i="3" l="1"/>
  <c r="E37" i="3"/>
  <c r="E38" i="3"/>
  <c r="E39" i="3"/>
  <c r="E40" i="3"/>
  <c r="H14" i="3"/>
  <c r="H12" i="3"/>
  <c r="E13" i="3" l="1"/>
  <c r="E14" i="3"/>
  <c r="E15" i="3"/>
  <c r="E16" i="3"/>
  <c r="E17" i="3"/>
  <c r="E18" i="3"/>
  <c r="E19" i="3"/>
  <c r="E20" i="3"/>
  <c r="E44" i="3"/>
  <c r="E35" i="3"/>
  <c r="E34" i="3"/>
  <c r="E33" i="3"/>
  <c r="E41" i="3" s="1"/>
  <c r="E32" i="3"/>
  <c r="E31" i="3"/>
  <c r="E30" i="3"/>
  <c r="E29" i="3"/>
  <c r="E28" i="3"/>
  <c r="E27" i="3"/>
  <c r="E26" i="3"/>
  <c r="E12" i="3"/>
  <c r="E11" i="3"/>
  <c r="E10" i="3"/>
  <c r="E9" i="3"/>
  <c r="E8" i="3"/>
  <c r="E7" i="3"/>
  <c r="E6" i="3"/>
  <c r="E21" i="3" l="1"/>
  <c r="E43" i="3" s="1"/>
  <c r="E34" i="1"/>
  <c r="E17" i="1"/>
  <c r="B16" i="1"/>
  <c r="J10" i="3" l="1"/>
  <c r="I10" i="3"/>
  <c r="I8" i="3"/>
  <c r="K9" i="3"/>
  <c r="J9" i="3"/>
  <c r="I9" i="3"/>
  <c r="K10" i="3"/>
  <c r="K8" i="3"/>
  <c r="J8" i="3"/>
  <c r="E45" i="3"/>
  <c r="E9" i="1"/>
  <c r="H14" i="1" l="1"/>
  <c r="H12" i="1"/>
  <c r="E14" i="1" l="1"/>
  <c r="E29" i="1" l="1"/>
  <c r="E13" i="1"/>
  <c r="E22" i="1" l="1"/>
  <c r="E10" i="1" l="1"/>
  <c r="E7" i="1"/>
  <c r="E8" i="1"/>
  <c r="E6" i="1"/>
  <c r="E27" i="1"/>
  <c r="E28" i="1"/>
  <c r="E31" i="1" s="1"/>
  <c r="E33" i="1" s="1"/>
  <c r="E12" i="1"/>
  <c r="E11" i="1"/>
  <c r="E15" i="1"/>
  <c r="E21" i="1"/>
  <c r="E23" i="1"/>
  <c r="E24" i="1"/>
  <c r="E25" i="1"/>
  <c r="E26" i="1"/>
  <c r="E30" i="1"/>
  <c r="I9" i="1" l="1"/>
  <c r="I8" i="1"/>
  <c r="E16" i="1"/>
  <c r="K10" i="1" l="1"/>
  <c r="I10" i="1"/>
  <c r="K8" i="1"/>
  <c r="J10" i="1"/>
  <c r="K9" i="1"/>
  <c r="J8" i="1"/>
  <c r="J9" i="1"/>
  <c r="E35" i="1"/>
</calcChain>
</file>

<file path=xl/sharedStrings.xml><?xml version="1.0" encoding="utf-8"?>
<sst xmlns="http://schemas.openxmlformats.org/spreadsheetml/2006/main" count="160" uniqueCount="65">
  <si>
    <t>Cost/Acre</t>
  </si>
  <si>
    <t>Returns Based On Example Costs</t>
  </si>
  <si>
    <t>Price Assumptions</t>
  </si>
  <si>
    <t>Expected</t>
  </si>
  <si>
    <t>Nitrogen</t>
  </si>
  <si>
    <t>Seed</t>
  </si>
  <si>
    <t>Disk &amp; Harrowing</t>
  </si>
  <si>
    <t>Planting</t>
  </si>
  <si>
    <t>Harvesting</t>
  </si>
  <si>
    <t>Total Cash Costs</t>
  </si>
  <si>
    <t>Expected Returns (price x yield)</t>
  </si>
  <si>
    <t>Net Available for Rent or Land Payment</t>
  </si>
  <si>
    <t>Unit</t>
  </si>
  <si>
    <t>lbs</t>
  </si>
  <si>
    <t>Price/Unit</t>
  </si>
  <si>
    <t>Units/A</t>
  </si>
  <si>
    <t>Phosphorous</t>
  </si>
  <si>
    <t>Potassium</t>
  </si>
  <si>
    <t>Estimated Costs - Do not make changes here.</t>
  </si>
  <si>
    <t>ton</t>
  </si>
  <si>
    <t>Fungicide</t>
  </si>
  <si>
    <t>application</t>
  </si>
  <si>
    <t>Lime (prorated over 3 years)</t>
  </si>
  <si>
    <t>acre</t>
  </si>
  <si>
    <t>acre inch</t>
  </si>
  <si>
    <t>Total Variable Costs</t>
  </si>
  <si>
    <t>Total Fixed Costs</t>
  </si>
  <si>
    <t>Input/Item</t>
  </si>
  <si>
    <t>VARIABLE COSTS</t>
  </si>
  <si>
    <t>FIXED COSTS (custom rates are used as a proxy for field operation costs)</t>
  </si>
  <si>
    <t>Yield Assumptions (lbs)</t>
  </si>
  <si>
    <t>year</t>
  </si>
  <si>
    <t>Herbicide - Pursuit</t>
  </si>
  <si>
    <t>oz</t>
  </si>
  <si>
    <t>pt</t>
  </si>
  <si>
    <t>PEAS-PROCESSING</t>
  </si>
  <si>
    <r>
      <t>Interest on Variable Costs</t>
    </r>
    <r>
      <rPr>
        <vertAlign val="superscript"/>
        <sz val="10"/>
        <rFont val="Calibri"/>
        <family val="2"/>
      </rPr>
      <t>2</t>
    </r>
  </si>
  <si>
    <t>Use accompanying irrigation cost calculator to determine your irrigation costs.</t>
  </si>
  <si>
    <t>Excellent</t>
  </si>
  <si>
    <t>Poor</t>
  </si>
  <si>
    <t>High</t>
  </si>
  <si>
    <t>Average</t>
  </si>
  <si>
    <t>Low</t>
  </si>
  <si>
    <t>University of Delaware Cooperative Extension Vegetable Crop Budget</t>
  </si>
  <si>
    <t>Actual Costs - Enter your actual information in the yellow highlighted cells.</t>
  </si>
  <si>
    <r>
      <t xml:space="preserve">Applying Chemicals </t>
    </r>
    <r>
      <rPr>
        <b/>
        <sz val="10"/>
        <rFont val="Calibri"/>
        <family val="2"/>
      </rPr>
      <t>Ground</t>
    </r>
  </si>
  <si>
    <r>
      <t xml:space="preserve">Applying Chemicals </t>
    </r>
    <r>
      <rPr>
        <b/>
        <sz val="10"/>
        <rFont val="Calibri"/>
        <family val="2"/>
      </rPr>
      <t>Aerial</t>
    </r>
  </si>
  <si>
    <r>
      <t xml:space="preserve">Applying Fertilizer </t>
    </r>
    <r>
      <rPr>
        <b/>
        <sz val="10"/>
        <rFont val="Calibri"/>
        <family val="2"/>
      </rPr>
      <t>Broadcast</t>
    </r>
  </si>
  <si>
    <t>Crop Insurance</t>
  </si>
  <si>
    <t>Herbicide - Dual Magnum</t>
  </si>
  <si>
    <t>Tillage/Chisel</t>
  </si>
  <si>
    <t>(Custom rate for vertical tillage is $18.55, custom rate for moldboard is $24.67.)</t>
  </si>
  <si>
    <r>
      <t>Irrigation (fixed costs)</t>
    </r>
    <r>
      <rPr>
        <vertAlign val="superscript"/>
        <sz val="10"/>
        <rFont val="Calibri"/>
        <family val="2"/>
      </rPr>
      <t>2</t>
    </r>
  </si>
  <si>
    <r>
      <t>Irrigation (operating costs)</t>
    </r>
    <r>
      <rPr>
        <vertAlign val="superscript"/>
        <sz val="10"/>
        <rFont val="Calibri"/>
        <family val="2"/>
      </rPr>
      <t>2</t>
    </r>
  </si>
  <si>
    <r>
      <t>1</t>
    </r>
    <r>
      <rPr>
        <sz val="10"/>
        <rFont val="Calibri"/>
        <family val="2"/>
      </rPr>
      <t xml:space="preserve"> Processor may cover all or part of insecticide and/or fungicide costs</t>
    </r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</si>
  <si>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</si>
  <si>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t>Total Insecticide</t>
  </si>
  <si>
    <t>may be covered all or in part by processor</t>
  </si>
  <si>
    <t>Total Fungicide</t>
  </si>
  <si>
    <r>
      <t>Insecticide - Dimethoate</t>
    </r>
    <r>
      <rPr>
        <vertAlign val="superscript"/>
        <sz val="10"/>
        <rFont val="Calibri"/>
        <family val="2"/>
      </rPr>
      <t>1</t>
    </r>
  </si>
  <si>
    <r>
      <t>Insecticide - Lannate</t>
    </r>
    <r>
      <rPr>
        <vertAlign val="superscript"/>
        <sz val="10"/>
        <rFont val="Calibri"/>
        <family val="2"/>
      </rPr>
      <t>1</t>
    </r>
  </si>
  <si>
    <r>
      <t>Fungicide</t>
    </r>
    <r>
      <rPr>
        <vertAlign val="superscript"/>
        <sz val="10"/>
        <rFont val="Calibri"/>
        <family val="2"/>
      </rPr>
      <t>1</t>
    </r>
  </si>
  <si>
    <r>
      <t>2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</si>
  <si>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t>Insecticide</t>
  </si>
  <si>
    <t xml:space="preserve">Fungicide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</si>
</sst>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i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 applyBorder="1"/>
    <xf numFmtId="0" fontId="7" fillId="0" borderId="0" xfId="0" applyFont="1" applyBorder="1"/>
    <xf numFmtId="164" fontId="6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164" fontId="3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9" fillId="3" borderId="0" xfId="0" applyFont="1" applyFill="1" applyBorder="1"/>
    <xf numFmtId="0" fontId="4" fillId="3" borderId="0" xfId="0" applyFont="1" applyFill="1" applyBorder="1"/>
    <xf numFmtId="0" fontId="3" fillId="3" borderId="0" xfId="0" applyFont="1" applyFill="1" applyBorder="1"/>
    <xf numFmtId="0" fontId="10" fillId="3" borderId="0" xfId="0" applyFont="1" applyFill="1" applyBorder="1"/>
    <xf numFmtId="164" fontId="3" fillId="0" borderId="1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0" fillId="3" borderId="4" xfId="0" applyFont="1" applyFill="1" applyBorder="1"/>
    <xf numFmtId="0" fontId="9" fillId="3" borderId="7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3" fillId="0" borderId="8" xfId="0" applyFont="1" applyBorder="1"/>
    <xf numFmtId="164" fontId="3" fillId="0" borderId="9" xfId="0" applyNumberFormat="1" applyFont="1" applyFill="1" applyBorder="1" applyAlignment="1">
      <alignment horizontal="center"/>
    </xf>
    <xf numFmtId="0" fontId="7" fillId="0" borderId="8" xfId="0" applyFont="1" applyBorder="1"/>
    <xf numFmtId="164" fontId="6" fillId="2" borderId="9" xfId="0" applyNumberFormat="1" applyFont="1" applyFill="1" applyBorder="1" applyAlignment="1">
      <alignment horizontal="center"/>
    </xf>
    <xf numFmtId="0" fontId="11" fillId="0" borderId="0" xfId="0" applyFont="1" applyBorder="1"/>
    <xf numFmtId="0" fontId="6" fillId="4" borderId="3" xfId="0" applyFont="1" applyFill="1" applyBorder="1" applyAlignment="1">
      <alignment horizontal="right"/>
    </xf>
    <xf numFmtId="0" fontId="3" fillId="4" borderId="8" xfId="0" applyFont="1" applyFill="1" applyBorder="1"/>
    <xf numFmtId="164" fontId="3" fillId="4" borderId="9" xfId="0" applyNumberFormat="1" applyFont="1" applyFill="1" applyBorder="1"/>
    <xf numFmtId="0" fontId="6" fillId="4" borderId="1" xfId="0" applyFont="1" applyFill="1" applyBorder="1"/>
    <xf numFmtId="164" fontId="6" fillId="4" borderId="1" xfId="0" applyNumberFormat="1" applyFont="1" applyFill="1" applyBorder="1" applyAlignment="1">
      <alignment horizontal="center"/>
    </xf>
    <xf numFmtId="0" fontId="10" fillId="3" borderId="3" xfId="0" applyFont="1" applyFill="1" applyBorder="1"/>
    <xf numFmtId="0" fontId="10" fillId="3" borderId="8" xfId="0" applyFont="1" applyFill="1" applyBorder="1"/>
    <xf numFmtId="0" fontId="12" fillId="3" borderId="8" xfId="0" applyFont="1" applyFill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1" fontId="3" fillId="4" borderId="1" xfId="0" applyNumberFormat="1" applyFont="1" applyFill="1" applyBorder="1"/>
    <xf numFmtId="164" fontId="3" fillId="4" borderId="1" xfId="0" applyNumberFormat="1" applyFont="1" applyFill="1" applyBorder="1" applyAlignment="1">
      <alignment horizontal="center"/>
    </xf>
    <xf numFmtId="0" fontId="13" fillId="0" borderId="0" xfId="0" applyFont="1" applyBorder="1"/>
    <xf numFmtId="10" fontId="3" fillId="4" borderId="1" xfId="0" applyNumberFormat="1" applyFont="1" applyFill="1" applyBorder="1"/>
    <xf numFmtId="164" fontId="3" fillId="0" borderId="0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left"/>
    </xf>
    <xf numFmtId="0" fontId="6" fillId="0" borderId="3" xfId="0" applyFont="1" applyFill="1" applyBorder="1"/>
    <xf numFmtId="0" fontId="6" fillId="0" borderId="9" xfId="0" applyFont="1" applyFill="1" applyBorder="1"/>
    <xf numFmtId="0" fontId="6" fillId="0" borderId="2" xfId="0" applyFont="1" applyFill="1" applyBorder="1" applyAlignment="1">
      <alignment horizontal="center"/>
    </xf>
    <xf numFmtId="8" fontId="6" fillId="0" borderId="10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left"/>
    </xf>
    <xf numFmtId="164" fontId="3" fillId="0" borderId="4" xfId="0" applyNumberFormat="1" applyFont="1" applyFill="1" applyBorder="1" applyAlignment="1">
      <alignment horizontal="left"/>
    </xf>
    <xf numFmtId="164" fontId="3" fillId="0" borderId="5" xfId="0" applyNumberFormat="1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left"/>
    </xf>
    <xf numFmtId="0" fontId="14" fillId="0" borderId="0" xfId="0" applyFont="1" applyBorder="1"/>
    <xf numFmtId="0" fontId="8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13" fillId="0" borderId="0" xfId="0" applyFont="1" applyBorder="1" applyProtection="1"/>
    <xf numFmtId="0" fontId="4" fillId="0" borderId="0" xfId="0" applyFont="1" applyBorder="1" applyProtection="1"/>
    <xf numFmtId="0" fontId="9" fillId="3" borderId="0" xfId="0" applyFont="1" applyFill="1" applyBorder="1" applyProtection="1"/>
    <xf numFmtId="0" fontId="4" fillId="3" borderId="0" xfId="0" applyFont="1" applyFill="1" applyBorder="1" applyProtection="1"/>
    <xf numFmtId="0" fontId="3" fillId="3" borderId="0" xfId="0" applyFont="1" applyFill="1" applyBorder="1" applyProtection="1"/>
    <xf numFmtId="0" fontId="3" fillId="0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Font="1" applyFill="1" applyBorder="1" applyProtection="1"/>
    <xf numFmtId="0" fontId="6" fillId="4" borderId="1" xfId="0" applyFont="1" applyFill="1" applyBorder="1" applyProtection="1"/>
    <xf numFmtId="164" fontId="6" fillId="4" borderId="1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10" fillId="3" borderId="0" xfId="0" applyFont="1" applyFill="1" applyBorder="1" applyProtection="1"/>
    <xf numFmtId="0" fontId="9" fillId="3" borderId="0" xfId="0" applyFont="1" applyFill="1" applyBorder="1" applyAlignment="1" applyProtection="1">
      <alignment horizontal="center"/>
    </xf>
    <xf numFmtId="0" fontId="10" fillId="3" borderId="4" xfId="0" applyFont="1" applyFill="1" applyBorder="1" applyProtection="1"/>
    <xf numFmtId="0" fontId="5" fillId="0" borderId="0" xfId="0" applyFont="1" applyBorder="1" applyProtection="1"/>
    <xf numFmtId="0" fontId="3" fillId="0" borderId="1" xfId="0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0" fontId="9" fillId="3" borderId="7" xfId="0" applyFont="1" applyFill="1" applyBorder="1" applyProtection="1"/>
    <xf numFmtId="0" fontId="6" fillId="0" borderId="3" xfId="0" applyFont="1" applyFill="1" applyBorder="1" applyProtection="1"/>
    <xf numFmtId="164" fontId="3" fillId="0" borderId="0" xfId="0" applyNumberFormat="1" applyFont="1" applyFill="1" applyBorder="1" applyAlignment="1" applyProtection="1">
      <alignment horizontal="left"/>
    </xf>
    <xf numFmtId="164" fontId="3" fillId="0" borderId="4" xfId="0" applyNumberFormat="1" applyFont="1" applyFill="1" applyBorder="1" applyAlignment="1" applyProtection="1">
      <alignment horizontal="left"/>
    </xf>
    <xf numFmtId="3" fontId="3" fillId="0" borderId="1" xfId="0" applyNumberFormat="1" applyFont="1" applyFill="1" applyBorder="1" applyAlignment="1" applyProtection="1">
      <alignment horizontal="left"/>
    </xf>
    <xf numFmtId="164" fontId="3" fillId="0" borderId="5" xfId="0" applyNumberFormat="1" applyFont="1" applyFill="1" applyBorder="1" applyAlignment="1" applyProtection="1">
      <alignment horizontal="center"/>
    </xf>
    <xf numFmtId="164" fontId="3" fillId="0" borderId="5" xfId="0" applyNumberFormat="1" applyFont="1" applyFill="1" applyBorder="1" applyAlignment="1" applyProtection="1">
      <alignment horizontal="left"/>
    </xf>
    <xf numFmtId="164" fontId="3" fillId="0" borderId="6" xfId="0" applyNumberFormat="1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right"/>
    </xf>
    <xf numFmtId="164" fontId="3" fillId="0" borderId="0" xfId="0" applyNumberFormat="1" applyFont="1" applyBorder="1" applyProtection="1"/>
    <xf numFmtId="0" fontId="14" fillId="0" borderId="0" xfId="0" applyFont="1" applyBorder="1" applyProtection="1"/>
    <xf numFmtId="0" fontId="3" fillId="4" borderId="1" xfId="0" applyFont="1" applyFill="1" applyBorder="1" applyProtection="1"/>
    <xf numFmtId="164" fontId="3" fillId="4" borderId="1" xfId="0" applyNumberFormat="1" applyFont="1" applyFill="1" applyBorder="1" applyProtection="1"/>
    <xf numFmtId="164" fontId="3" fillId="4" borderId="1" xfId="0" applyNumberFormat="1" applyFont="1" applyFill="1" applyBorder="1" applyAlignment="1" applyProtection="1">
      <alignment horizontal="center"/>
    </xf>
    <xf numFmtId="0" fontId="6" fillId="4" borderId="3" xfId="0" applyFont="1" applyFill="1" applyBorder="1" applyAlignment="1" applyProtection="1">
      <alignment horizontal="right"/>
    </xf>
    <xf numFmtId="0" fontId="3" fillId="4" borderId="8" xfId="0" applyFont="1" applyFill="1" applyBorder="1" applyProtection="1"/>
    <xf numFmtId="164" fontId="3" fillId="4" borderId="9" xfId="0" applyNumberFormat="1" applyFont="1" applyFill="1" applyBorder="1" applyProtection="1"/>
    <xf numFmtId="164" fontId="3" fillId="0" borderId="0" xfId="0" applyNumberFormat="1" applyFont="1" applyFill="1" applyBorder="1" applyProtection="1"/>
    <xf numFmtId="0" fontId="10" fillId="3" borderId="3" xfId="0" applyFont="1" applyFill="1" applyBorder="1" applyProtection="1"/>
    <xf numFmtId="0" fontId="10" fillId="3" borderId="8" xfId="0" applyFont="1" applyFill="1" applyBorder="1" applyProtection="1"/>
    <xf numFmtId="0" fontId="3" fillId="0" borderId="8" xfId="0" applyFont="1" applyBorder="1" applyProtection="1"/>
    <xf numFmtId="164" fontId="3" fillId="0" borderId="9" xfId="0" applyNumberFormat="1" applyFont="1" applyFill="1" applyBorder="1" applyAlignment="1" applyProtection="1">
      <alignment horizontal="center"/>
    </xf>
    <xf numFmtId="0" fontId="12" fillId="3" borderId="8" xfId="0" applyFont="1" applyFill="1" applyBorder="1" applyProtection="1"/>
    <xf numFmtId="0" fontId="7" fillId="0" borderId="8" xfId="0" applyFont="1" applyBorder="1" applyProtection="1"/>
    <xf numFmtId="164" fontId="6" fillId="2" borderId="9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Protection="1"/>
    <xf numFmtId="0" fontId="7" fillId="0" borderId="0" xfId="0" applyFont="1" applyBorder="1" applyProtection="1"/>
    <xf numFmtId="164" fontId="3" fillId="5" borderId="1" xfId="0" applyNumberFormat="1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10" fontId="3" fillId="5" borderId="1" xfId="0" applyNumberFormat="1" applyFont="1" applyFill="1" applyBorder="1" applyProtection="1">
      <protection locked="0"/>
    </xf>
    <xf numFmtId="1" fontId="3" fillId="5" borderId="1" xfId="0" applyNumberFormat="1" applyFont="1" applyFill="1" applyBorder="1" applyProtection="1">
      <protection locked="0"/>
    </xf>
    <xf numFmtId="0" fontId="6" fillId="5" borderId="9" xfId="0" applyFont="1" applyFill="1" applyBorder="1" applyProtection="1">
      <protection locked="0"/>
    </xf>
    <xf numFmtId="8" fontId="6" fillId="5" borderId="10" xfId="0" applyNumberFormat="1" applyFont="1" applyFill="1" applyBorder="1" applyAlignment="1" applyProtection="1">
      <alignment horizontal="center"/>
      <protection locked="0"/>
    </xf>
    <xf numFmtId="164" fontId="6" fillId="5" borderId="1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B1" sqref="B1"/>
    </sheetView>
  </sheetViews>
  <sheetFormatPr defaultColWidth="9.109375" defaultRowHeight="13.8" x14ac:dyDescent="0.3"/>
  <cols>
    <col min="1" max="1" width="27.5546875" style="1" customWidth="1"/>
    <col min="2" max="2" width="10.109375" style="1" customWidth="1"/>
    <col min="3" max="3" width="9.5546875" style="1" customWidth="1"/>
    <col min="4" max="4" width="8.33203125" style="1" customWidth="1"/>
    <col min="5" max="5" width="11.109375" style="1" customWidth="1"/>
    <col min="6" max="6" width="4" style="1" customWidth="1"/>
    <col min="7" max="7" width="11.44140625" style="1" customWidth="1"/>
    <col min="8" max="10" width="9.109375" style="1"/>
    <col min="11" max="11" width="11.109375" style="1" customWidth="1"/>
    <col min="12" max="16384" width="9.109375" style="1"/>
  </cols>
  <sheetData>
    <row r="1" spans="1:11" ht="15.6" x14ac:dyDescent="0.3">
      <c r="A1" s="4" t="s">
        <v>35</v>
      </c>
      <c r="B1" s="5"/>
      <c r="C1" s="5"/>
      <c r="D1" s="5"/>
    </row>
    <row r="2" spans="1:11" ht="15.6" x14ac:dyDescent="0.3">
      <c r="A2" s="42" t="s">
        <v>43</v>
      </c>
      <c r="B2" s="5"/>
      <c r="C2" s="5"/>
      <c r="D2" s="5"/>
    </row>
    <row r="3" spans="1:11" ht="15.6" x14ac:dyDescent="0.3">
      <c r="A3" s="4" t="s">
        <v>18</v>
      </c>
      <c r="B3" s="6"/>
      <c r="D3" s="5"/>
    </row>
    <row r="4" spans="1:11" ht="15.6" x14ac:dyDescent="0.3">
      <c r="A4" s="13" t="s">
        <v>28</v>
      </c>
      <c r="B4" s="14"/>
      <c r="C4" s="14"/>
      <c r="D4" s="14"/>
      <c r="E4" s="15"/>
      <c r="G4" s="21"/>
      <c r="H4" s="23" t="s">
        <v>1</v>
      </c>
      <c r="I4" s="24"/>
      <c r="J4" s="24"/>
      <c r="K4" s="24"/>
    </row>
    <row r="5" spans="1:11" s="7" customFormat="1" x14ac:dyDescent="0.3">
      <c r="A5" s="33" t="s">
        <v>27</v>
      </c>
      <c r="B5" s="33" t="s">
        <v>12</v>
      </c>
      <c r="C5" s="33" t="s">
        <v>14</v>
      </c>
      <c r="D5" s="33" t="s">
        <v>15</v>
      </c>
      <c r="E5" s="34" t="s">
        <v>0</v>
      </c>
      <c r="F5" s="8"/>
      <c r="G5" s="21"/>
      <c r="H5" s="21"/>
      <c r="I5" s="16"/>
      <c r="J5" s="18" t="s">
        <v>2</v>
      </c>
      <c r="K5" s="19"/>
    </row>
    <row r="6" spans="1:11" x14ac:dyDescent="0.3">
      <c r="A6" s="45" t="s">
        <v>4</v>
      </c>
      <c r="B6" s="45" t="s">
        <v>13</v>
      </c>
      <c r="C6" s="46">
        <v>0.45</v>
      </c>
      <c r="D6" s="45">
        <v>60</v>
      </c>
      <c r="E6" s="17">
        <f>(C6*D6)</f>
        <v>27</v>
      </c>
      <c r="F6" s="9"/>
      <c r="G6" s="22"/>
      <c r="H6" s="22"/>
      <c r="I6" s="50" t="s">
        <v>40</v>
      </c>
      <c r="J6" s="53" t="s">
        <v>41</v>
      </c>
      <c r="K6" s="50" t="s">
        <v>42</v>
      </c>
    </row>
    <row r="7" spans="1:11" x14ac:dyDescent="0.3">
      <c r="A7" s="45" t="s">
        <v>16</v>
      </c>
      <c r="B7" s="45" t="s">
        <v>13</v>
      </c>
      <c r="C7" s="46">
        <v>0.56000000000000005</v>
      </c>
      <c r="D7" s="45">
        <v>40</v>
      </c>
      <c r="E7" s="17">
        <f t="shared" ref="E7:E15" si="0">(C7*D7)</f>
        <v>22.400000000000002</v>
      </c>
      <c r="F7" s="9"/>
      <c r="G7" s="20" t="s">
        <v>30</v>
      </c>
      <c r="H7" s="13"/>
      <c r="I7" s="51">
        <v>0.19</v>
      </c>
      <c r="J7" s="54">
        <v>0.15</v>
      </c>
      <c r="K7" s="51">
        <v>0.12</v>
      </c>
    </row>
    <row r="8" spans="1:11" x14ac:dyDescent="0.3">
      <c r="A8" s="45" t="s">
        <v>17</v>
      </c>
      <c r="B8" s="45" t="s">
        <v>13</v>
      </c>
      <c r="C8" s="46">
        <v>0.33</v>
      </c>
      <c r="D8" s="45">
        <v>80</v>
      </c>
      <c r="E8" s="17">
        <f t="shared" si="0"/>
        <v>26.400000000000002</v>
      </c>
      <c r="F8" s="9"/>
      <c r="G8" s="48" t="s">
        <v>38</v>
      </c>
      <c r="H8" s="49">
        <v>4000</v>
      </c>
      <c r="I8" s="9">
        <f>SUM(I7*H8)-E33</f>
        <v>242.18025</v>
      </c>
      <c r="J8" s="55">
        <f>SUM(J7*H8)-E33</f>
        <v>82.180250000000001</v>
      </c>
      <c r="K8" s="56">
        <f>SUM(K7*H8)-E33</f>
        <v>-37.819749999999999</v>
      </c>
    </row>
    <row r="9" spans="1:11" x14ac:dyDescent="0.3">
      <c r="A9" s="45" t="s">
        <v>22</v>
      </c>
      <c r="B9" s="45" t="s">
        <v>19</v>
      </c>
      <c r="C9" s="46">
        <v>42</v>
      </c>
      <c r="D9" s="45">
        <v>1</v>
      </c>
      <c r="E9" s="17">
        <f>(C9*D9)/3</f>
        <v>14</v>
      </c>
      <c r="F9" s="9"/>
      <c r="G9" s="48" t="s">
        <v>3</v>
      </c>
      <c r="H9" s="49">
        <v>3000</v>
      </c>
      <c r="I9" s="9">
        <f>SUM(I7*H9)-E33</f>
        <v>52.180250000000001</v>
      </c>
      <c r="J9" s="55">
        <f>SUM(J7*H9)-E33</f>
        <v>-67.819749999999999</v>
      </c>
      <c r="K9" s="56">
        <f>SUM(K7*H9)-E33</f>
        <v>-157.81975</v>
      </c>
    </row>
    <row r="10" spans="1:11" x14ac:dyDescent="0.3">
      <c r="A10" s="45" t="s">
        <v>5</v>
      </c>
      <c r="B10" s="47" t="s">
        <v>13</v>
      </c>
      <c r="C10" s="46">
        <v>0.81</v>
      </c>
      <c r="D10" s="45">
        <v>260</v>
      </c>
      <c r="E10" s="17">
        <f t="shared" si="0"/>
        <v>210.60000000000002</v>
      </c>
      <c r="F10" s="9"/>
      <c r="G10" s="48" t="s">
        <v>39</v>
      </c>
      <c r="H10" s="49">
        <v>2000</v>
      </c>
      <c r="I10" s="52">
        <f>SUM(I7*H10)-E33</f>
        <v>-137.81975</v>
      </c>
      <c r="J10" s="57">
        <f>SUM(J7*H10)-E33</f>
        <v>-217.81975</v>
      </c>
      <c r="K10" s="58">
        <f>SUM(K7*H10)-E33</f>
        <v>-277.81975</v>
      </c>
    </row>
    <row r="11" spans="1:11" x14ac:dyDescent="0.3">
      <c r="A11" s="45" t="s">
        <v>32</v>
      </c>
      <c r="B11" s="45" t="s">
        <v>33</v>
      </c>
      <c r="C11" s="46">
        <v>2.81</v>
      </c>
      <c r="D11" s="45">
        <v>2</v>
      </c>
      <c r="E11" s="17">
        <f t="shared" si="0"/>
        <v>5.62</v>
      </c>
      <c r="F11" s="9"/>
      <c r="G11" s="9"/>
    </row>
    <row r="12" spans="1:11" x14ac:dyDescent="0.3">
      <c r="A12" s="45" t="s">
        <v>49</v>
      </c>
      <c r="B12" s="45" t="s">
        <v>34</v>
      </c>
      <c r="C12" s="46">
        <v>0.54</v>
      </c>
      <c r="D12" s="45">
        <v>1</v>
      </c>
      <c r="E12" s="17">
        <f t="shared" si="0"/>
        <v>0.54</v>
      </c>
      <c r="F12" s="9"/>
      <c r="G12" s="12" t="s">
        <v>56</v>
      </c>
      <c r="H12" s="11">
        <f>SUM(E13:E14)</f>
        <v>19.02</v>
      </c>
      <c r="I12" s="59" t="s">
        <v>57</v>
      </c>
    </row>
    <row r="13" spans="1:11" ht="15" x14ac:dyDescent="0.3">
      <c r="A13" s="45" t="s">
        <v>59</v>
      </c>
      <c r="B13" s="45" t="s">
        <v>34</v>
      </c>
      <c r="C13" s="46">
        <v>4.75</v>
      </c>
      <c r="D13" s="45">
        <v>0.32</v>
      </c>
      <c r="E13" s="17">
        <f t="shared" si="0"/>
        <v>1.52</v>
      </c>
      <c r="F13" s="9"/>
      <c r="G13" s="12"/>
      <c r="H13" s="11"/>
      <c r="I13" s="59"/>
    </row>
    <row r="14" spans="1:11" ht="15" x14ac:dyDescent="0.3">
      <c r="A14" s="45" t="s">
        <v>60</v>
      </c>
      <c r="B14" s="45" t="s">
        <v>34</v>
      </c>
      <c r="C14" s="46">
        <v>7</v>
      </c>
      <c r="D14" s="45">
        <v>2.5</v>
      </c>
      <c r="E14" s="17">
        <f t="shared" si="0"/>
        <v>17.5</v>
      </c>
      <c r="F14" s="9"/>
      <c r="G14" s="12" t="s">
        <v>58</v>
      </c>
      <c r="H14" s="11">
        <f>E15</f>
        <v>0</v>
      </c>
      <c r="I14" s="59" t="s">
        <v>57</v>
      </c>
    </row>
    <row r="15" spans="1:11" ht="15" x14ac:dyDescent="0.3">
      <c r="A15" s="45" t="s">
        <v>61</v>
      </c>
      <c r="B15" s="45"/>
      <c r="C15" s="45"/>
      <c r="D15" s="45"/>
      <c r="E15" s="17">
        <f t="shared" si="0"/>
        <v>0</v>
      </c>
      <c r="F15" s="9"/>
      <c r="G15" s="21"/>
      <c r="H15" s="21"/>
    </row>
    <row r="16" spans="1:11" ht="15" x14ac:dyDescent="0.3">
      <c r="A16" s="38" t="s">
        <v>36</v>
      </c>
      <c r="B16" s="39">
        <f>SUM(E6:E15)</f>
        <v>325.58000000000004</v>
      </c>
      <c r="C16" s="43">
        <v>2.5000000000000001E-2</v>
      </c>
      <c r="D16" s="40">
        <v>6</v>
      </c>
      <c r="E16" s="41">
        <f>B16*(D16/12)*C16</f>
        <v>4.0697500000000009</v>
      </c>
      <c r="F16" s="9"/>
      <c r="G16" s="21"/>
      <c r="H16" s="21"/>
    </row>
    <row r="17" spans="1:12" x14ac:dyDescent="0.3">
      <c r="A17" s="30" t="s">
        <v>25</v>
      </c>
      <c r="B17" s="31"/>
      <c r="C17" s="31"/>
      <c r="D17" s="31"/>
      <c r="E17" s="32">
        <f>SUM(E6:E16)</f>
        <v>329.64975000000004</v>
      </c>
      <c r="F17" s="11"/>
      <c r="G17" s="44"/>
      <c r="H17" s="21"/>
    </row>
    <row r="18" spans="1:12" x14ac:dyDescent="0.3">
      <c r="A18" s="12"/>
      <c r="E18" s="11"/>
      <c r="F18" s="11"/>
      <c r="G18" s="21"/>
      <c r="H18" s="21"/>
    </row>
    <row r="19" spans="1:12" x14ac:dyDescent="0.3">
      <c r="A19" s="13" t="s">
        <v>29</v>
      </c>
      <c r="B19" s="16"/>
      <c r="C19" s="16"/>
      <c r="D19" s="16"/>
      <c r="E19" s="16"/>
      <c r="G19" s="21"/>
      <c r="H19" s="21"/>
    </row>
    <row r="20" spans="1:12" x14ac:dyDescent="0.3">
      <c r="A20" s="33" t="s">
        <v>27</v>
      </c>
      <c r="B20" s="33" t="s">
        <v>12</v>
      </c>
      <c r="C20" s="33" t="s">
        <v>14</v>
      </c>
      <c r="D20" s="33" t="s">
        <v>15</v>
      </c>
      <c r="E20" s="34" t="s">
        <v>0</v>
      </c>
      <c r="F20" s="8"/>
      <c r="G20" s="21"/>
      <c r="H20" s="21"/>
    </row>
    <row r="21" spans="1:12" x14ac:dyDescent="0.3">
      <c r="A21" s="45" t="s">
        <v>47</v>
      </c>
      <c r="B21" s="45" t="s">
        <v>21</v>
      </c>
      <c r="C21" s="46">
        <v>8.4</v>
      </c>
      <c r="D21" s="45">
        <v>1</v>
      </c>
      <c r="E21" s="17">
        <f>C21*D21</f>
        <v>8.4</v>
      </c>
      <c r="F21" s="9"/>
      <c r="G21" s="21"/>
      <c r="H21" s="21"/>
    </row>
    <row r="22" spans="1:12" x14ac:dyDescent="0.3">
      <c r="A22" s="45" t="s">
        <v>45</v>
      </c>
      <c r="B22" s="45" t="s">
        <v>21</v>
      </c>
      <c r="C22" s="46">
        <v>9.2899999999999991</v>
      </c>
      <c r="D22" s="45">
        <v>1</v>
      </c>
      <c r="E22" s="17">
        <f t="shared" ref="E22" si="1">C22*D22</f>
        <v>9.2899999999999991</v>
      </c>
      <c r="F22" s="9"/>
      <c r="G22" s="21"/>
      <c r="H22" s="21"/>
    </row>
    <row r="23" spans="1:12" x14ac:dyDescent="0.3">
      <c r="A23" s="45" t="s">
        <v>46</v>
      </c>
      <c r="B23" s="45" t="s">
        <v>21</v>
      </c>
      <c r="C23" s="46">
        <v>13.8</v>
      </c>
      <c r="D23" s="45">
        <v>1</v>
      </c>
      <c r="E23" s="17">
        <f t="shared" ref="E23:E30" si="2">C23*D23</f>
        <v>13.8</v>
      </c>
      <c r="F23" s="9"/>
      <c r="G23" s="21"/>
      <c r="H23" s="21"/>
    </row>
    <row r="24" spans="1:12" x14ac:dyDescent="0.3">
      <c r="A24" s="45" t="s">
        <v>50</v>
      </c>
      <c r="B24" s="45" t="s">
        <v>23</v>
      </c>
      <c r="C24" s="46">
        <v>21.7</v>
      </c>
      <c r="D24" s="45">
        <v>1</v>
      </c>
      <c r="E24" s="17">
        <f t="shared" si="2"/>
        <v>21.7</v>
      </c>
      <c r="F24" s="9"/>
      <c r="G24" s="21" t="s">
        <v>51</v>
      </c>
      <c r="H24" s="21"/>
    </row>
    <row r="25" spans="1:12" x14ac:dyDescent="0.3">
      <c r="A25" s="45" t="s">
        <v>6</v>
      </c>
      <c r="B25" s="45" t="s">
        <v>23</v>
      </c>
      <c r="C25" s="46">
        <v>18.100000000000001</v>
      </c>
      <c r="D25" s="45">
        <v>1</v>
      </c>
      <c r="E25" s="17">
        <f t="shared" si="2"/>
        <v>18.100000000000001</v>
      </c>
      <c r="F25" s="9"/>
      <c r="G25" s="21"/>
      <c r="H25" s="21"/>
    </row>
    <row r="26" spans="1:12" x14ac:dyDescent="0.3">
      <c r="A26" s="45" t="s">
        <v>7</v>
      </c>
      <c r="B26" s="45" t="s">
        <v>23</v>
      </c>
      <c r="C26" s="46">
        <v>25</v>
      </c>
      <c r="D26" s="45">
        <v>1</v>
      </c>
      <c r="E26" s="17">
        <f t="shared" si="2"/>
        <v>25</v>
      </c>
      <c r="F26" s="9"/>
      <c r="G26" s="21"/>
      <c r="H26" s="21"/>
    </row>
    <row r="27" spans="1:12" ht="15" x14ac:dyDescent="0.3">
      <c r="A27" s="45" t="s">
        <v>52</v>
      </c>
      <c r="B27" s="45" t="s">
        <v>31</v>
      </c>
      <c r="C27" s="46">
        <v>97.84</v>
      </c>
      <c r="D27" s="45">
        <v>0.5</v>
      </c>
      <c r="E27" s="17">
        <f t="shared" si="2"/>
        <v>48.92</v>
      </c>
      <c r="F27" s="9"/>
      <c r="G27" s="21"/>
      <c r="H27" s="21"/>
    </row>
    <row r="28" spans="1:12" ht="15" x14ac:dyDescent="0.3">
      <c r="A28" s="45" t="s">
        <v>53</v>
      </c>
      <c r="B28" s="45" t="s">
        <v>24</v>
      </c>
      <c r="C28" s="46">
        <v>5.24</v>
      </c>
      <c r="D28" s="45">
        <v>4</v>
      </c>
      <c r="E28" s="17">
        <f t="shared" si="2"/>
        <v>20.96</v>
      </c>
      <c r="F28" s="9"/>
    </row>
    <row r="29" spans="1:12" x14ac:dyDescent="0.3">
      <c r="A29" s="45" t="s">
        <v>48</v>
      </c>
      <c r="B29" s="45" t="s">
        <v>23</v>
      </c>
      <c r="C29" s="46">
        <v>22</v>
      </c>
      <c r="D29" s="45">
        <v>1</v>
      </c>
      <c r="E29" s="17">
        <f t="shared" si="2"/>
        <v>22</v>
      </c>
      <c r="F29" s="9"/>
    </row>
    <row r="30" spans="1:12" x14ac:dyDescent="0.3">
      <c r="A30" s="45" t="s">
        <v>8</v>
      </c>
      <c r="B30" s="45" t="s">
        <v>23</v>
      </c>
      <c r="C30" s="46"/>
      <c r="D30" s="45"/>
      <c r="E30" s="17">
        <f t="shared" si="2"/>
        <v>0</v>
      </c>
      <c r="F30" s="9"/>
      <c r="G30" s="21"/>
      <c r="H30" s="21"/>
      <c r="I30" s="21"/>
      <c r="J30" s="21"/>
    </row>
    <row r="31" spans="1:12" x14ac:dyDescent="0.3">
      <c r="A31" s="30" t="s">
        <v>26</v>
      </c>
      <c r="B31" s="31"/>
      <c r="C31" s="31"/>
      <c r="D31" s="31"/>
      <c r="E31" s="32">
        <f>SUM(E21:E30)</f>
        <v>188.17</v>
      </c>
      <c r="F31" s="9"/>
    </row>
    <row r="32" spans="1:12" x14ac:dyDescent="0.3">
      <c r="E32" s="9"/>
      <c r="F32" s="11"/>
      <c r="G32" s="10"/>
      <c r="H32" s="10"/>
      <c r="I32" s="10"/>
      <c r="J32" s="10"/>
      <c r="K32" s="10"/>
      <c r="L32" s="10"/>
    </row>
    <row r="33" spans="1:12" x14ac:dyDescent="0.3">
      <c r="A33" s="35" t="s">
        <v>9</v>
      </c>
      <c r="B33" s="36"/>
      <c r="C33" s="25"/>
      <c r="D33" s="25"/>
      <c r="E33" s="26">
        <f>E17+E31</f>
        <v>517.81975</v>
      </c>
      <c r="F33" s="9"/>
      <c r="G33" s="10"/>
      <c r="H33" s="10"/>
      <c r="I33" s="10"/>
      <c r="J33" s="10"/>
      <c r="K33" s="10"/>
      <c r="L33" s="10"/>
    </row>
    <row r="34" spans="1:12" x14ac:dyDescent="0.3">
      <c r="A34" s="35" t="s">
        <v>10</v>
      </c>
      <c r="B34" s="36"/>
      <c r="C34" s="25"/>
      <c r="D34" s="25"/>
      <c r="E34" s="26">
        <f>(J7*H9)</f>
        <v>450</v>
      </c>
      <c r="F34" s="9"/>
      <c r="L34" s="10"/>
    </row>
    <row r="35" spans="1:12" x14ac:dyDescent="0.3">
      <c r="A35" s="35" t="s">
        <v>11</v>
      </c>
      <c r="B35" s="37"/>
      <c r="C35" s="27"/>
      <c r="D35" s="27"/>
      <c r="E35" s="28">
        <f>SUM(E34-E33)</f>
        <v>-67.819749999999999</v>
      </c>
      <c r="F35" s="9"/>
      <c r="L35" s="10"/>
    </row>
    <row r="36" spans="1:12" x14ac:dyDescent="0.3">
      <c r="F36" s="3"/>
      <c r="L36" s="10"/>
    </row>
    <row r="37" spans="1:12" ht="15" x14ac:dyDescent="0.3">
      <c r="A37" s="29"/>
      <c r="L37" s="10"/>
    </row>
    <row r="38" spans="1:12" ht="15" x14ac:dyDescent="0.3">
      <c r="A38" s="29" t="s">
        <v>54</v>
      </c>
      <c r="L38" s="10"/>
    </row>
    <row r="39" spans="1:12" x14ac:dyDescent="0.3">
      <c r="L39" s="10"/>
    </row>
    <row r="40" spans="1:12" ht="15" x14ac:dyDescent="0.3">
      <c r="A40" s="29" t="s">
        <v>62</v>
      </c>
      <c r="B40" s="2"/>
      <c r="C40" s="2"/>
      <c r="D40" s="2"/>
      <c r="E40" s="3"/>
      <c r="L40" s="10"/>
    </row>
    <row r="41" spans="1:12" ht="15" x14ac:dyDescent="0.3">
      <c r="A41" s="29"/>
      <c r="F41" s="3"/>
      <c r="L41" s="10"/>
    </row>
    <row r="42" spans="1:12" ht="15" x14ac:dyDescent="0.3">
      <c r="A42" s="1" t="s">
        <v>55</v>
      </c>
    </row>
    <row r="43" spans="1:12" x14ac:dyDescent="0.3">
      <c r="A43" s="1" t="s">
        <v>37</v>
      </c>
    </row>
  </sheetData>
  <sheetProtection algorithmName="SHA-512" hashValue="KupZkHcjh37ge5vdnumEh0waKWnhUN51poyO4Lfb9epcdo/Kpy1KCFbDKWV1/d6gzmWFgaj8mLPZU/f3ZKYbkw==" saltValue="z4BXDR7PZZCktSG38fHWfQ==" spinCount="100000" sheet="1" objects="1" scenarios="1"/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19" workbookViewId="0">
      <selection activeCell="C34" sqref="C34"/>
    </sheetView>
  </sheetViews>
  <sheetFormatPr defaultColWidth="9.109375" defaultRowHeight="13.8" x14ac:dyDescent="0.3"/>
  <cols>
    <col min="1" max="1" width="27.5546875" style="62" customWidth="1"/>
    <col min="2" max="2" width="10.109375" style="62" customWidth="1"/>
    <col min="3" max="3" width="9.5546875" style="62" customWidth="1"/>
    <col min="4" max="4" width="8.33203125" style="62" customWidth="1"/>
    <col min="5" max="5" width="11.109375" style="62" customWidth="1"/>
    <col min="6" max="6" width="4" style="62" customWidth="1"/>
    <col min="7" max="7" width="11.44140625" style="62" customWidth="1"/>
    <col min="8" max="10" width="9.109375" style="62"/>
    <col min="11" max="11" width="11.109375" style="62" customWidth="1"/>
    <col min="12" max="16384" width="9.109375" style="62"/>
  </cols>
  <sheetData>
    <row r="1" spans="1:11" ht="15.6" x14ac:dyDescent="0.3">
      <c r="A1" s="60" t="s">
        <v>35</v>
      </c>
      <c r="B1" s="61"/>
      <c r="C1" s="61"/>
      <c r="D1" s="61"/>
    </row>
    <row r="2" spans="1:11" ht="15.6" x14ac:dyDescent="0.3">
      <c r="A2" s="63" t="s">
        <v>43</v>
      </c>
      <c r="B2" s="61"/>
      <c r="C2" s="61"/>
      <c r="D2" s="61"/>
    </row>
    <row r="3" spans="1:11" ht="15.6" x14ac:dyDescent="0.3">
      <c r="A3" s="60" t="s">
        <v>44</v>
      </c>
      <c r="B3" s="64"/>
      <c r="D3" s="61"/>
    </row>
    <row r="4" spans="1:11" ht="15.6" x14ac:dyDescent="0.3">
      <c r="A4" s="65" t="s">
        <v>28</v>
      </c>
      <c r="B4" s="66"/>
      <c r="C4" s="66"/>
      <c r="D4" s="66"/>
      <c r="E4" s="67"/>
      <c r="G4" s="68"/>
      <c r="H4" s="69" t="s">
        <v>1</v>
      </c>
      <c r="I4" s="70"/>
      <c r="J4" s="70"/>
      <c r="K4" s="70"/>
    </row>
    <row r="5" spans="1:11" s="77" customFormat="1" x14ac:dyDescent="0.3">
      <c r="A5" s="71" t="s">
        <v>27</v>
      </c>
      <c r="B5" s="71" t="s">
        <v>12</v>
      </c>
      <c r="C5" s="71" t="s">
        <v>14</v>
      </c>
      <c r="D5" s="71" t="s">
        <v>15</v>
      </c>
      <c r="E5" s="72" t="s">
        <v>0</v>
      </c>
      <c r="F5" s="73"/>
      <c r="G5" s="68"/>
      <c r="H5" s="68"/>
      <c r="I5" s="74"/>
      <c r="J5" s="75" t="s">
        <v>2</v>
      </c>
      <c r="K5" s="76"/>
    </row>
    <row r="6" spans="1:11" x14ac:dyDescent="0.3">
      <c r="A6" s="78" t="s">
        <v>4</v>
      </c>
      <c r="B6" s="78" t="s">
        <v>13</v>
      </c>
      <c r="C6" s="112">
        <v>0.45</v>
      </c>
      <c r="D6" s="113">
        <v>60</v>
      </c>
      <c r="E6" s="79">
        <f>(C6*D6)</f>
        <v>27</v>
      </c>
      <c r="F6" s="80"/>
      <c r="G6" s="81"/>
      <c r="H6" s="81"/>
      <c r="I6" s="82" t="s">
        <v>40</v>
      </c>
      <c r="J6" s="83" t="s">
        <v>41</v>
      </c>
      <c r="K6" s="82" t="s">
        <v>42</v>
      </c>
    </row>
    <row r="7" spans="1:11" x14ac:dyDescent="0.3">
      <c r="A7" s="78" t="s">
        <v>16</v>
      </c>
      <c r="B7" s="78" t="s">
        <v>13</v>
      </c>
      <c r="C7" s="112">
        <v>0.56000000000000005</v>
      </c>
      <c r="D7" s="113">
        <v>40</v>
      </c>
      <c r="E7" s="79">
        <f t="shared" ref="E7:E20" si="0">(C7*D7)</f>
        <v>22.400000000000002</v>
      </c>
      <c r="F7" s="80"/>
      <c r="G7" s="84" t="s">
        <v>30</v>
      </c>
      <c r="H7" s="65"/>
      <c r="I7" s="117">
        <v>0.19</v>
      </c>
      <c r="J7" s="118">
        <v>0.15</v>
      </c>
      <c r="K7" s="117">
        <v>0.12</v>
      </c>
    </row>
    <row r="8" spans="1:11" x14ac:dyDescent="0.3">
      <c r="A8" s="78" t="s">
        <v>17</v>
      </c>
      <c r="B8" s="78" t="s">
        <v>13</v>
      </c>
      <c r="C8" s="112">
        <v>0.33</v>
      </c>
      <c r="D8" s="113">
        <v>80</v>
      </c>
      <c r="E8" s="79">
        <f t="shared" si="0"/>
        <v>26.400000000000002</v>
      </c>
      <c r="F8" s="80"/>
      <c r="G8" s="85" t="s">
        <v>38</v>
      </c>
      <c r="H8" s="116">
        <v>4000</v>
      </c>
      <c r="I8" s="80">
        <f>SUM(I7*H8)-E43</f>
        <v>242.18025</v>
      </c>
      <c r="J8" s="86">
        <f>SUM(J7*H8)-E43</f>
        <v>82.180250000000001</v>
      </c>
      <c r="K8" s="87">
        <f>SUM(K7*H8)-E43</f>
        <v>-37.819749999999999</v>
      </c>
    </row>
    <row r="9" spans="1:11" x14ac:dyDescent="0.3">
      <c r="A9" s="78" t="s">
        <v>22</v>
      </c>
      <c r="B9" s="78" t="s">
        <v>19</v>
      </c>
      <c r="C9" s="112">
        <v>42</v>
      </c>
      <c r="D9" s="113">
        <v>1</v>
      </c>
      <c r="E9" s="79">
        <f>(C9*D9)/3</f>
        <v>14</v>
      </c>
      <c r="F9" s="80"/>
      <c r="G9" s="85" t="s">
        <v>3</v>
      </c>
      <c r="H9" s="116">
        <v>3000</v>
      </c>
      <c r="I9" s="80">
        <f>SUM(I7*H9)-E43</f>
        <v>52.180250000000001</v>
      </c>
      <c r="J9" s="86">
        <f>SUM(J7*H9)-E43</f>
        <v>-67.819749999999999</v>
      </c>
      <c r="K9" s="87">
        <f>SUM(K7*H9)-E43</f>
        <v>-157.81975</v>
      </c>
    </row>
    <row r="10" spans="1:11" x14ac:dyDescent="0.3">
      <c r="A10" s="78" t="s">
        <v>5</v>
      </c>
      <c r="B10" s="88" t="s">
        <v>13</v>
      </c>
      <c r="C10" s="112">
        <v>0.81</v>
      </c>
      <c r="D10" s="113">
        <v>260</v>
      </c>
      <c r="E10" s="79">
        <f t="shared" si="0"/>
        <v>210.60000000000002</v>
      </c>
      <c r="F10" s="80"/>
      <c r="G10" s="85" t="s">
        <v>39</v>
      </c>
      <c r="H10" s="116">
        <v>2000</v>
      </c>
      <c r="I10" s="89">
        <f>SUM(I7*H10)-E43</f>
        <v>-137.81975</v>
      </c>
      <c r="J10" s="90">
        <f>SUM(J7*H10)-E43</f>
        <v>-217.81975</v>
      </c>
      <c r="K10" s="91">
        <f>SUM(K7*H10)-E43</f>
        <v>-277.81975</v>
      </c>
    </row>
    <row r="11" spans="1:11" x14ac:dyDescent="0.3">
      <c r="A11" s="113" t="s">
        <v>32</v>
      </c>
      <c r="B11" s="113" t="s">
        <v>33</v>
      </c>
      <c r="C11" s="112">
        <v>2.81</v>
      </c>
      <c r="D11" s="113">
        <v>2</v>
      </c>
      <c r="E11" s="79">
        <f t="shared" si="0"/>
        <v>5.62</v>
      </c>
      <c r="F11" s="80"/>
      <c r="G11" s="80"/>
    </row>
    <row r="12" spans="1:11" x14ac:dyDescent="0.3">
      <c r="A12" s="113" t="s">
        <v>49</v>
      </c>
      <c r="B12" s="113" t="s">
        <v>34</v>
      </c>
      <c r="C12" s="112">
        <v>0.54</v>
      </c>
      <c r="D12" s="113">
        <v>1</v>
      </c>
      <c r="E12" s="79">
        <f t="shared" si="0"/>
        <v>0.54</v>
      </c>
      <c r="F12" s="80"/>
      <c r="G12" s="92" t="s">
        <v>56</v>
      </c>
      <c r="H12" s="93">
        <f>SUM(E14:E17)</f>
        <v>19.02</v>
      </c>
      <c r="I12" s="94" t="s">
        <v>57</v>
      </c>
    </row>
    <row r="13" spans="1:11" x14ac:dyDescent="0.3">
      <c r="A13" s="113"/>
      <c r="B13" s="113"/>
      <c r="C13" s="112"/>
      <c r="D13" s="113"/>
      <c r="E13" s="79">
        <f t="shared" si="0"/>
        <v>0</v>
      </c>
      <c r="F13" s="80"/>
      <c r="G13" s="92"/>
      <c r="H13" s="93"/>
      <c r="I13" s="94"/>
    </row>
    <row r="14" spans="1:11" ht="15" x14ac:dyDescent="0.3">
      <c r="A14" s="113" t="s">
        <v>59</v>
      </c>
      <c r="B14" s="113" t="s">
        <v>34</v>
      </c>
      <c r="C14" s="112">
        <v>4.75</v>
      </c>
      <c r="D14" s="113">
        <v>0.32</v>
      </c>
      <c r="E14" s="79">
        <f t="shared" si="0"/>
        <v>1.52</v>
      </c>
      <c r="F14" s="80"/>
      <c r="G14" s="92" t="s">
        <v>58</v>
      </c>
      <c r="H14" s="93">
        <f>SUM(E18:E20)</f>
        <v>0</v>
      </c>
      <c r="I14" s="94" t="s">
        <v>57</v>
      </c>
    </row>
    <row r="15" spans="1:11" ht="15" x14ac:dyDescent="0.3">
      <c r="A15" s="113" t="s">
        <v>60</v>
      </c>
      <c r="B15" s="113" t="s">
        <v>34</v>
      </c>
      <c r="C15" s="112">
        <v>7</v>
      </c>
      <c r="D15" s="113">
        <v>2.5</v>
      </c>
      <c r="E15" s="79">
        <f t="shared" si="0"/>
        <v>17.5</v>
      </c>
      <c r="F15" s="80"/>
    </row>
    <row r="16" spans="1:11" x14ac:dyDescent="0.3">
      <c r="A16" s="113" t="s">
        <v>63</v>
      </c>
      <c r="B16" s="113"/>
      <c r="C16" s="112"/>
      <c r="D16" s="113"/>
      <c r="E16" s="79">
        <f t="shared" si="0"/>
        <v>0</v>
      </c>
      <c r="F16" s="80"/>
      <c r="G16" s="92"/>
      <c r="H16" s="93"/>
      <c r="I16" s="94"/>
    </row>
    <row r="17" spans="1:9" x14ac:dyDescent="0.3">
      <c r="A17" s="113" t="s">
        <v>63</v>
      </c>
      <c r="B17" s="113"/>
      <c r="C17" s="112"/>
      <c r="D17" s="113"/>
      <c r="E17" s="79">
        <f t="shared" si="0"/>
        <v>0</v>
      </c>
      <c r="F17" s="80"/>
      <c r="G17" s="92"/>
      <c r="H17" s="93"/>
      <c r="I17" s="94"/>
    </row>
    <row r="18" spans="1:9" ht="15" x14ac:dyDescent="0.3">
      <c r="A18" s="113" t="s">
        <v>61</v>
      </c>
      <c r="B18" s="113"/>
      <c r="C18" s="113"/>
      <c r="D18" s="113"/>
      <c r="E18" s="79">
        <f t="shared" si="0"/>
        <v>0</v>
      </c>
      <c r="F18" s="80"/>
      <c r="G18" s="68"/>
      <c r="H18" s="68"/>
    </row>
    <row r="19" spans="1:9" x14ac:dyDescent="0.3">
      <c r="A19" s="113" t="s">
        <v>64</v>
      </c>
      <c r="B19" s="113"/>
      <c r="C19" s="113"/>
      <c r="D19" s="113"/>
      <c r="E19" s="79">
        <f t="shared" si="0"/>
        <v>0</v>
      </c>
      <c r="F19" s="80"/>
      <c r="G19" s="68"/>
      <c r="H19" s="68"/>
    </row>
    <row r="20" spans="1:9" x14ac:dyDescent="0.3">
      <c r="A20" s="113" t="s">
        <v>20</v>
      </c>
      <c r="B20" s="113"/>
      <c r="C20" s="113"/>
      <c r="D20" s="113"/>
      <c r="E20" s="79">
        <f t="shared" si="0"/>
        <v>0</v>
      </c>
      <c r="F20" s="80"/>
      <c r="G20" s="68"/>
      <c r="H20" s="68"/>
    </row>
    <row r="21" spans="1:9" ht="15" x14ac:dyDescent="0.3">
      <c r="A21" s="95" t="s">
        <v>36</v>
      </c>
      <c r="B21" s="96">
        <f>SUM(E6:E20)</f>
        <v>325.58000000000004</v>
      </c>
      <c r="C21" s="114">
        <v>2.5000000000000001E-2</v>
      </c>
      <c r="D21" s="115">
        <v>6</v>
      </c>
      <c r="E21" s="97">
        <f>B21*(D21/12)*C21</f>
        <v>4.0697500000000009</v>
      </c>
      <c r="F21" s="80"/>
      <c r="G21" s="68"/>
      <c r="H21" s="68"/>
    </row>
    <row r="22" spans="1:9" x14ac:dyDescent="0.3">
      <c r="A22" s="98" t="s">
        <v>25</v>
      </c>
      <c r="B22" s="99"/>
      <c r="C22" s="99"/>
      <c r="D22" s="99"/>
      <c r="E22" s="100">
        <f>SUM(E6:E21)</f>
        <v>329.64975000000004</v>
      </c>
      <c r="F22" s="93"/>
      <c r="G22" s="101"/>
      <c r="H22" s="68"/>
    </row>
    <row r="23" spans="1:9" x14ac:dyDescent="0.3">
      <c r="A23" s="92"/>
      <c r="E23" s="93"/>
      <c r="F23" s="93"/>
      <c r="G23" s="68"/>
      <c r="H23" s="68"/>
    </row>
    <row r="24" spans="1:9" x14ac:dyDescent="0.3">
      <c r="A24" s="65" t="s">
        <v>29</v>
      </c>
      <c r="B24" s="74"/>
      <c r="C24" s="74"/>
      <c r="D24" s="74"/>
      <c r="E24" s="74"/>
      <c r="G24" s="68"/>
      <c r="H24" s="68"/>
    </row>
    <row r="25" spans="1:9" x14ac:dyDescent="0.3">
      <c r="A25" s="71" t="s">
        <v>27</v>
      </c>
      <c r="B25" s="71" t="s">
        <v>12</v>
      </c>
      <c r="C25" s="71" t="s">
        <v>14</v>
      </c>
      <c r="D25" s="71" t="s">
        <v>15</v>
      </c>
      <c r="E25" s="72" t="s">
        <v>0</v>
      </c>
      <c r="F25" s="73"/>
      <c r="G25" s="68"/>
      <c r="H25" s="68"/>
    </row>
    <row r="26" spans="1:9" x14ac:dyDescent="0.3">
      <c r="A26" s="78" t="s">
        <v>47</v>
      </c>
      <c r="B26" s="78" t="s">
        <v>21</v>
      </c>
      <c r="C26" s="112">
        <v>8.4</v>
      </c>
      <c r="D26" s="113">
        <v>1</v>
      </c>
      <c r="E26" s="79">
        <f>C26*D26</f>
        <v>8.4</v>
      </c>
      <c r="F26" s="80"/>
      <c r="G26" s="68"/>
      <c r="H26" s="68"/>
    </row>
    <row r="27" spans="1:9" x14ac:dyDescent="0.3">
      <c r="A27" s="78" t="s">
        <v>45</v>
      </c>
      <c r="B27" s="78" t="s">
        <v>21</v>
      </c>
      <c r="C27" s="112">
        <v>9.2899999999999991</v>
      </c>
      <c r="D27" s="113">
        <v>1</v>
      </c>
      <c r="E27" s="79">
        <f t="shared" ref="E27:E40" si="1">C27*D27</f>
        <v>9.2899999999999991</v>
      </c>
      <c r="F27" s="80"/>
      <c r="G27" s="68"/>
      <c r="H27" s="68"/>
    </row>
    <row r="28" spans="1:9" x14ac:dyDescent="0.3">
      <c r="A28" s="78" t="s">
        <v>46</v>
      </c>
      <c r="B28" s="78" t="s">
        <v>21</v>
      </c>
      <c r="C28" s="112">
        <v>13.8</v>
      </c>
      <c r="D28" s="113">
        <v>1</v>
      </c>
      <c r="E28" s="79">
        <f t="shared" si="1"/>
        <v>13.8</v>
      </c>
      <c r="F28" s="80"/>
      <c r="G28" s="68"/>
      <c r="H28" s="68"/>
    </row>
    <row r="29" spans="1:9" x14ac:dyDescent="0.3">
      <c r="A29" s="78" t="s">
        <v>50</v>
      </c>
      <c r="B29" s="78" t="s">
        <v>23</v>
      </c>
      <c r="C29" s="112">
        <v>21.7</v>
      </c>
      <c r="D29" s="113">
        <v>1</v>
      </c>
      <c r="E29" s="79">
        <f t="shared" si="1"/>
        <v>21.7</v>
      </c>
      <c r="F29" s="80"/>
      <c r="G29" s="68" t="s">
        <v>51</v>
      </c>
      <c r="H29" s="68"/>
    </row>
    <row r="30" spans="1:9" x14ac:dyDescent="0.3">
      <c r="A30" s="78" t="s">
        <v>6</v>
      </c>
      <c r="B30" s="78" t="s">
        <v>23</v>
      </c>
      <c r="C30" s="112">
        <v>18.100000000000001</v>
      </c>
      <c r="D30" s="113">
        <v>1</v>
      </c>
      <c r="E30" s="79">
        <f t="shared" si="1"/>
        <v>18.100000000000001</v>
      </c>
      <c r="F30" s="80"/>
      <c r="G30" s="68"/>
      <c r="H30" s="68"/>
    </row>
    <row r="31" spans="1:9" x14ac:dyDescent="0.3">
      <c r="A31" s="78" t="s">
        <v>7</v>
      </c>
      <c r="B31" s="78" t="s">
        <v>23</v>
      </c>
      <c r="C31" s="112">
        <v>25</v>
      </c>
      <c r="D31" s="113">
        <v>1</v>
      </c>
      <c r="E31" s="79">
        <f t="shared" si="1"/>
        <v>25</v>
      </c>
      <c r="F31" s="80"/>
      <c r="G31" s="68"/>
      <c r="H31" s="68"/>
    </row>
    <row r="32" spans="1:9" ht="15" x14ac:dyDescent="0.3">
      <c r="A32" s="78" t="s">
        <v>52</v>
      </c>
      <c r="B32" s="78" t="s">
        <v>31</v>
      </c>
      <c r="C32" s="112">
        <v>97.84</v>
      </c>
      <c r="D32" s="113">
        <v>0.5</v>
      </c>
      <c r="E32" s="79">
        <f t="shared" si="1"/>
        <v>48.92</v>
      </c>
      <c r="F32" s="80"/>
      <c r="G32" s="68"/>
      <c r="H32" s="68"/>
    </row>
    <row r="33" spans="1:10" ht="15" x14ac:dyDescent="0.3">
      <c r="A33" s="78" t="s">
        <v>53</v>
      </c>
      <c r="B33" s="78" t="s">
        <v>24</v>
      </c>
      <c r="C33" s="112">
        <v>5.24</v>
      </c>
      <c r="D33" s="113">
        <v>4</v>
      </c>
      <c r="E33" s="79">
        <f t="shared" si="1"/>
        <v>20.96</v>
      </c>
      <c r="F33" s="80"/>
    </row>
    <row r="34" spans="1:10" x14ac:dyDescent="0.3">
      <c r="A34" s="78" t="s">
        <v>48</v>
      </c>
      <c r="B34" s="78" t="s">
        <v>23</v>
      </c>
      <c r="C34" s="112">
        <v>22</v>
      </c>
      <c r="D34" s="113">
        <v>1</v>
      </c>
      <c r="E34" s="79">
        <f t="shared" si="1"/>
        <v>22</v>
      </c>
      <c r="F34" s="80"/>
    </row>
    <row r="35" spans="1:10" x14ac:dyDescent="0.3">
      <c r="A35" s="78" t="s">
        <v>8</v>
      </c>
      <c r="B35" s="78" t="s">
        <v>23</v>
      </c>
      <c r="C35" s="112"/>
      <c r="D35" s="113"/>
      <c r="E35" s="79">
        <f t="shared" si="1"/>
        <v>0</v>
      </c>
      <c r="F35" s="80"/>
      <c r="G35" s="68"/>
      <c r="H35" s="68"/>
      <c r="I35" s="68"/>
      <c r="J35" s="68"/>
    </row>
    <row r="36" spans="1:10" x14ac:dyDescent="0.3">
      <c r="A36" s="113"/>
      <c r="B36" s="113"/>
      <c r="C36" s="112"/>
      <c r="D36" s="113"/>
      <c r="E36" s="79">
        <f t="shared" si="1"/>
        <v>0</v>
      </c>
      <c r="F36" s="80"/>
      <c r="G36" s="68"/>
      <c r="H36" s="68"/>
      <c r="I36" s="68"/>
      <c r="J36" s="68"/>
    </row>
    <row r="37" spans="1:10" x14ac:dyDescent="0.3">
      <c r="A37" s="113"/>
      <c r="B37" s="113"/>
      <c r="C37" s="112"/>
      <c r="D37" s="113"/>
      <c r="E37" s="79">
        <f t="shared" si="1"/>
        <v>0</v>
      </c>
      <c r="F37" s="80"/>
      <c r="G37" s="68"/>
      <c r="H37" s="68"/>
      <c r="I37" s="68"/>
      <c r="J37" s="68"/>
    </row>
    <row r="38" spans="1:10" x14ac:dyDescent="0.3">
      <c r="A38" s="113"/>
      <c r="B38" s="113"/>
      <c r="C38" s="112"/>
      <c r="D38" s="113"/>
      <c r="E38" s="79">
        <f t="shared" si="1"/>
        <v>0</v>
      </c>
      <c r="F38" s="80"/>
      <c r="G38" s="68"/>
      <c r="H38" s="68"/>
      <c r="I38" s="68"/>
      <c r="J38" s="68"/>
    </row>
    <row r="39" spans="1:10" x14ac:dyDescent="0.3">
      <c r="A39" s="113"/>
      <c r="B39" s="113"/>
      <c r="C39" s="112"/>
      <c r="D39" s="113"/>
      <c r="E39" s="79">
        <f t="shared" si="1"/>
        <v>0</v>
      </c>
      <c r="F39" s="80"/>
      <c r="G39" s="68"/>
      <c r="H39" s="68"/>
      <c r="I39" s="68"/>
      <c r="J39" s="68"/>
    </row>
    <row r="40" spans="1:10" x14ac:dyDescent="0.3">
      <c r="A40" s="113"/>
      <c r="B40" s="113"/>
      <c r="C40" s="112"/>
      <c r="D40" s="113"/>
      <c r="E40" s="79">
        <f t="shared" si="1"/>
        <v>0</v>
      </c>
      <c r="F40" s="80"/>
      <c r="G40" s="68"/>
      <c r="H40" s="68"/>
      <c r="I40" s="68"/>
      <c r="J40" s="68"/>
    </row>
    <row r="41" spans="1:10" x14ac:dyDescent="0.3">
      <c r="A41" s="98" t="s">
        <v>26</v>
      </c>
      <c r="B41" s="99"/>
      <c r="C41" s="99"/>
      <c r="D41" s="99"/>
      <c r="E41" s="100">
        <f>SUM(E26:E40)</f>
        <v>188.17</v>
      </c>
      <c r="F41" s="80"/>
    </row>
    <row r="42" spans="1:10" x14ac:dyDescent="0.3">
      <c r="E42" s="80"/>
      <c r="F42" s="93"/>
    </row>
    <row r="43" spans="1:10" x14ac:dyDescent="0.3">
      <c r="A43" s="102" t="s">
        <v>9</v>
      </c>
      <c r="B43" s="103"/>
      <c r="C43" s="104"/>
      <c r="D43" s="104"/>
      <c r="E43" s="105">
        <f>E22+E41</f>
        <v>517.81975</v>
      </c>
      <c r="F43" s="80"/>
    </row>
    <row r="44" spans="1:10" x14ac:dyDescent="0.3">
      <c r="A44" s="102" t="s">
        <v>10</v>
      </c>
      <c r="B44" s="103"/>
      <c r="C44" s="104"/>
      <c r="D44" s="104"/>
      <c r="E44" s="105">
        <f>(J7*H9)</f>
        <v>450</v>
      </c>
      <c r="F44" s="80"/>
    </row>
    <row r="45" spans="1:10" x14ac:dyDescent="0.3">
      <c r="A45" s="102" t="s">
        <v>11</v>
      </c>
      <c r="B45" s="106"/>
      <c r="C45" s="107"/>
      <c r="D45" s="107"/>
      <c r="E45" s="108">
        <f>SUM(E44-E43)</f>
        <v>-67.819749999999999</v>
      </c>
      <c r="F45" s="80"/>
    </row>
    <row r="46" spans="1:10" x14ac:dyDescent="0.3">
      <c r="F46" s="109"/>
    </row>
    <row r="47" spans="1:10" ht="15" x14ac:dyDescent="0.3">
      <c r="A47" s="110"/>
    </row>
    <row r="48" spans="1:10" ht="15" x14ac:dyDescent="0.3">
      <c r="A48" s="110" t="s">
        <v>54</v>
      </c>
    </row>
    <row r="50" spans="1:6" ht="15" x14ac:dyDescent="0.3">
      <c r="A50" s="110" t="s">
        <v>62</v>
      </c>
      <c r="B50" s="111"/>
      <c r="C50" s="111"/>
      <c r="D50" s="111"/>
      <c r="E50" s="109"/>
    </row>
    <row r="51" spans="1:6" ht="15" x14ac:dyDescent="0.3">
      <c r="A51" s="110"/>
      <c r="F51" s="109"/>
    </row>
    <row r="52" spans="1:6" ht="15" x14ac:dyDescent="0.3">
      <c r="A52" s="62" t="s">
        <v>55</v>
      </c>
    </row>
    <row r="53" spans="1:6" x14ac:dyDescent="0.3">
      <c r="A53" s="62" t="s">
        <v>37</v>
      </c>
    </row>
  </sheetData>
  <sheetProtection algorithmName="SHA-512" hashValue="6TLy6w00MyFbkjsiAIhPpcVTPUlaMsK1KfRyr8ZYEXM3J68avQUUn3pvMe04UbxhWMw91fp9d/kgiPCiM3Hxkg==" saltValue="GY6GiN0zp89la19wFFEW3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W. Jennings</dc:creator>
  <cp:lastModifiedBy>Emmalea Ernest</cp:lastModifiedBy>
  <cp:lastPrinted>2008-12-04T20:52:17Z</cp:lastPrinted>
  <dcterms:created xsi:type="dcterms:W3CDTF">2000-09-13T10:07:55Z</dcterms:created>
  <dcterms:modified xsi:type="dcterms:W3CDTF">2016-11-09T15:02:57Z</dcterms:modified>
</cp:coreProperties>
</file>