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H12" i="3" l="1"/>
  <c r="E28" i="3" l="1"/>
  <c r="B27" i="3"/>
  <c r="E44" i="3" l="1"/>
  <c r="E45" i="3"/>
  <c r="E46" i="3"/>
  <c r="E47" i="3"/>
  <c r="E48" i="3"/>
  <c r="E15" i="3"/>
  <c r="E16" i="3"/>
  <c r="E17" i="3"/>
  <c r="E18" i="3"/>
  <c r="E19" i="3"/>
  <c r="E20" i="3"/>
  <c r="E21" i="3"/>
  <c r="E22" i="3"/>
  <c r="E23" i="3"/>
  <c r="E24" i="3"/>
  <c r="E25" i="3"/>
  <c r="E26" i="3"/>
  <c r="H14" i="3" l="1"/>
  <c r="E52" i="3"/>
  <c r="E43" i="3"/>
  <c r="E42" i="3"/>
  <c r="E41" i="3"/>
  <c r="E49" i="3" s="1"/>
  <c r="E40" i="3"/>
  <c r="E39" i="3"/>
  <c r="E38" i="3"/>
  <c r="E37" i="3"/>
  <c r="E36" i="3"/>
  <c r="E35" i="3"/>
  <c r="E34" i="3"/>
  <c r="E33" i="3"/>
  <c r="E32" i="3"/>
  <c r="E14" i="3"/>
  <c r="E13" i="3"/>
  <c r="E12" i="3"/>
  <c r="E11" i="3"/>
  <c r="E10" i="3"/>
  <c r="E9" i="3"/>
  <c r="E8" i="3"/>
  <c r="E7" i="3"/>
  <c r="E6" i="3"/>
  <c r="E27" i="3" l="1"/>
  <c r="E51" i="3" s="1"/>
  <c r="E39" i="1"/>
  <c r="I9" i="3" l="1"/>
  <c r="K10" i="3"/>
  <c r="K8" i="3"/>
  <c r="J8" i="3"/>
  <c r="I10" i="3"/>
  <c r="K9" i="3"/>
  <c r="J9" i="3"/>
  <c r="J10" i="3"/>
  <c r="I8" i="3"/>
  <c r="E53" i="3"/>
  <c r="B19" i="1"/>
  <c r="E19" i="1" s="1"/>
  <c r="E9" i="1" l="1"/>
  <c r="E6" i="1" l="1"/>
  <c r="E13" i="1" l="1"/>
  <c r="E14" i="1"/>
  <c r="E17" i="1" l="1"/>
  <c r="E16" i="1"/>
  <c r="E15" i="1" l="1"/>
  <c r="H12" i="1" s="1"/>
  <c r="E34" i="1" l="1"/>
  <c r="E25" i="1" l="1"/>
  <c r="E10" i="1" l="1"/>
  <c r="E7" i="1"/>
  <c r="E8" i="1"/>
  <c r="E11" i="1"/>
  <c r="E28" i="1"/>
  <c r="E18" i="1"/>
  <c r="H14" i="1" s="1"/>
  <c r="E12" i="1"/>
  <c r="E31" i="1"/>
  <c r="E30" i="1"/>
  <c r="E24" i="1"/>
  <c r="E26" i="1"/>
  <c r="E27" i="1"/>
  <c r="E29" i="1"/>
  <c r="E32" i="1"/>
  <c r="E33" i="1"/>
  <c r="E36" i="1" s="1"/>
  <c r="E38" i="1" s="1"/>
  <c r="E35" i="1"/>
  <c r="E20" i="1" l="1"/>
  <c r="I9" i="1" l="1"/>
  <c r="I8" i="1" l="1"/>
  <c r="J8" i="1"/>
  <c r="K8" i="1"/>
  <c r="J9" i="1"/>
  <c r="K10" i="1"/>
  <c r="I10" i="1"/>
  <c r="J10" i="1"/>
  <c r="E40" i="1"/>
  <c r="K9" i="1"/>
</calcChain>
</file>

<file path=xl/sharedStrings.xml><?xml version="1.0" encoding="utf-8"?>
<sst xmlns="http://schemas.openxmlformats.org/spreadsheetml/2006/main" count="184" uniqueCount="71">
  <si>
    <t>Cost/Acre</t>
  </si>
  <si>
    <t>Returns Based On Example Costs</t>
  </si>
  <si>
    <t>Price Assumptions</t>
  </si>
  <si>
    <t>Expected</t>
  </si>
  <si>
    <t>Seed</t>
  </si>
  <si>
    <t>Disk &amp; Harrowing</t>
  </si>
  <si>
    <t>Planting</t>
  </si>
  <si>
    <t>Harvesting</t>
  </si>
  <si>
    <t>Total Cash Costs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</si>
  <si>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</si>
  <si>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</si>
  <si>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</si>
  <si>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</si>
  <si>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</si>
  <si>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</si>
  <si>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Estimated Costs - Do not make changes here.</t>
  </si>
  <si>
    <t>ton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</si>
  <si>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</si>
  <si>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</si>
  <si>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</si>
  <si>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</si>
  <si>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</si>
  <si>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</si>
  <si>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</si>
  <si>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</si>
  <si>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</si>
  <si>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Yield Assumptions (lbs)</t>
  </si>
  <si>
    <t>year</t>
  </si>
  <si>
    <t>BABY LIMA BEANS - PROCESSING</t>
  </si>
  <si>
    <t>oz</t>
  </si>
  <si>
    <t>pt</t>
  </si>
  <si>
    <t>Sidedressing</t>
  </si>
  <si>
    <t>Cultivating</t>
  </si>
  <si>
    <t>Excellent</t>
  </si>
  <si>
    <t>Poor</t>
  </si>
  <si>
    <t>High</t>
  </si>
  <si>
    <t>Average</t>
  </si>
  <si>
    <t>Low</t>
  </si>
  <si>
    <t>University of Delaware Cooperative Extension Vegetable Crop Budget</t>
  </si>
  <si>
    <t>Actual Costs - Enter your actual information in the yellow highlighted cells.</t>
  </si>
  <si>
    <r>
      <t>Phosphorous (P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bscript"/>
        <sz val="10"/>
        <rFont val="Calibri"/>
        <family val="2"/>
      </rPr>
      <t>5</t>
    </r>
    <r>
      <rPr>
        <sz val="10"/>
        <rFont val="Calibri"/>
        <family val="2"/>
      </rPr>
      <t>)</t>
    </r>
  </si>
  <si>
    <r>
      <t>Potassium (K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O)</t>
    </r>
  </si>
  <si>
    <t>Nitrogen (N)</t>
  </si>
  <si>
    <t>Herbicide - Pursuit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</si>
  <si>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</si>
  <si>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</si>
  <si>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Crop Insurance</t>
  </si>
  <si>
    <r>
      <t xml:space="preserve">Applying Fertilizer </t>
    </r>
    <r>
      <rPr>
        <b/>
        <sz val="10"/>
        <rFont val="Calibri"/>
        <family val="2"/>
      </rPr>
      <t>Broadcast</t>
    </r>
  </si>
  <si>
    <t>pts</t>
  </si>
  <si>
    <t>Herbicide - Dual Magnum</t>
  </si>
  <si>
    <t xml:space="preserve"> </t>
  </si>
  <si>
    <t>(Custom rate for vertical tillage is $18.55, custom rate for moldboard is $24.67.)</t>
  </si>
  <si>
    <t>Tillage (chisel)</t>
  </si>
  <si>
    <r>
      <t>Insecticide - bifenthrin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</si>
  <si>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</si>
  <si>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>Fungicide - Ridomil Gold Copper</t>
    </r>
    <r>
      <rPr>
        <vertAlign val="superscript"/>
        <sz val="10"/>
        <rFont val="Calibri"/>
        <family val="2"/>
      </rPr>
      <t>1</t>
    </r>
  </si>
  <si>
    <r>
      <t>Fungicide - Phostrol</t>
    </r>
    <r>
      <rPr>
        <vertAlign val="superscript"/>
        <sz val="10"/>
        <rFont val="Calibri"/>
        <family val="2"/>
      </rPr>
      <t>1</t>
    </r>
  </si>
  <si>
    <r>
      <t>Fungicide - Omega</t>
    </r>
    <r>
      <rPr>
        <vertAlign val="superscript"/>
        <sz val="10"/>
        <rFont val="Calibri"/>
        <family val="2"/>
      </rPr>
      <t>1</t>
    </r>
  </si>
  <si>
    <r>
      <t>Irrigation (operating costs)</t>
    </r>
    <r>
      <rPr>
        <vertAlign val="superscript"/>
        <sz val="10"/>
        <rFont val="Calibri"/>
        <family val="2"/>
      </rPr>
      <t>3</t>
    </r>
  </si>
  <si>
    <r>
      <t>Irrigation (fixed costs)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</si>
  <si>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</si>
  <si>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</si>
  <si>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t>Total Insecticide</t>
  </si>
  <si>
    <t>Total Fungicide</t>
  </si>
  <si>
    <t>may be covered all or in part by processor</t>
  </si>
  <si>
    <t>Herbicide - Raptor</t>
  </si>
  <si>
    <t>Herbicide - Basagran</t>
  </si>
  <si>
    <r>
      <t>2</t>
    </r>
    <r>
      <rPr>
        <sz val="10"/>
        <rFont val="Calibri"/>
        <family val="2"/>
      </rPr>
      <t xml:space="preserve"> Cells , from left to right, correspond to total variable costs, interest rate, and number of months interest is charged.</t>
    </r>
  </si>
  <si>
    <t xml:space="preserve">Insecticide  </t>
  </si>
  <si>
    <t>Insecticide</t>
  </si>
  <si>
    <t>Fungicide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</si>
</sst>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8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vertAlign val="subscript"/>
      <sz val="10"/>
      <name val="Calibri"/>
      <family val="2"/>
    </font>
    <font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10" fillId="3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10" fillId="3" borderId="6" xfId="0" applyFont="1" applyFill="1" applyBorder="1"/>
    <xf numFmtId="164" fontId="3" fillId="4" borderId="6" xfId="0" applyNumberFormat="1" applyFont="1" applyFill="1" applyBorder="1" applyAlignment="1">
      <alignment horizontal="left"/>
    </xf>
    <xf numFmtId="164" fontId="3" fillId="4" borderId="7" xfId="0" applyNumberFormat="1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left"/>
    </xf>
    <xf numFmtId="164" fontId="3" fillId="4" borderId="8" xfId="0" applyNumberFormat="1" applyFont="1" applyFill="1" applyBorder="1" applyAlignment="1">
      <alignment horizontal="left"/>
    </xf>
    <xf numFmtId="0" fontId="9" fillId="3" borderId="9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10" xfId="0" applyFont="1" applyBorder="1"/>
    <xf numFmtId="164" fontId="3" fillId="0" borderId="5" xfId="0" applyNumberFormat="1" applyFont="1" applyFill="1" applyBorder="1" applyAlignment="1">
      <alignment horizontal="center"/>
    </xf>
    <xf numFmtId="0" fontId="7" fillId="0" borderId="10" xfId="0" applyFont="1" applyBorder="1"/>
    <xf numFmtId="164" fontId="6" fillId="2" borderId="5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4" borderId="4" xfId="0" applyFont="1" applyFill="1" applyBorder="1" applyAlignment="1">
      <alignment horizontal="right"/>
    </xf>
    <xf numFmtId="0" fontId="3" fillId="4" borderId="10" xfId="0" applyFont="1" applyFill="1" applyBorder="1"/>
    <xf numFmtId="164" fontId="3" fillId="4" borderId="5" xfId="0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10" xfId="0" applyFont="1" applyFill="1" applyBorder="1"/>
    <xf numFmtId="0" fontId="12" fillId="3" borderId="10" xfId="0" applyFont="1" applyFill="1" applyBorder="1"/>
    <xf numFmtId="0" fontId="13" fillId="0" borderId="0" xfId="0" applyFont="1" applyBorder="1"/>
    <xf numFmtId="164" fontId="15" fillId="6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6" fillId="0" borderId="0" xfId="0" applyFont="1" applyBorder="1"/>
    <xf numFmtId="0" fontId="16" fillId="0" borderId="0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8" fontId="3" fillId="0" borderId="0" xfId="0" applyNumberFormat="1" applyFont="1" applyFill="1" applyBorder="1"/>
    <xf numFmtId="10" fontId="3" fillId="0" borderId="1" xfId="0" applyNumberFormat="1" applyFont="1" applyFill="1" applyBorder="1"/>
    <xf numFmtId="1" fontId="3" fillId="0" borderId="1" xfId="0" applyNumberFormat="1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8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16" fillId="0" borderId="0" xfId="0" applyNumberFormat="1" applyFont="1" applyBorder="1"/>
    <xf numFmtId="0" fontId="17" fillId="0" borderId="0" xfId="0" applyFont="1" applyBorder="1"/>
    <xf numFmtId="164" fontId="3" fillId="7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8" fontId="6" fillId="7" borderId="3" xfId="0" applyNumberFormat="1" applyFont="1" applyFill="1" applyBorder="1" applyAlignment="1" applyProtection="1">
      <alignment horizontal="center"/>
      <protection locked="0"/>
    </xf>
    <xf numFmtId="164" fontId="6" fillId="7" borderId="3" xfId="0" applyNumberFormat="1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Protection="1">
      <protection locked="0"/>
    </xf>
    <xf numFmtId="8" fontId="3" fillId="7" borderId="1" xfId="0" applyNumberFormat="1" applyFont="1" applyFill="1" applyBorder="1" applyProtection="1">
      <protection locked="0"/>
    </xf>
    <xf numFmtId="10" fontId="3" fillId="7" borderId="1" xfId="0" applyNumberFormat="1" applyFont="1" applyFill="1" applyBorder="1" applyProtection="1">
      <protection locked="0"/>
    </xf>
    <xf numFmtId="1" fontId="3" fillId="7" borderId="1" xfId="0" applyNumberFormat="1" applyFont="1" applyFill="1" applyBorder="1" applyProtection="1">
      <protection locked="0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4" borderId="1" xfId="0" applyFont="1" applyFill="1" applyBorder="1" applyProtection="1"/>
    <xf numFmtId="164" fontId="6" fillId="4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10" fillId="3" borderId="6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15" fillId="6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5" borderId="2" xfId="0" applyFont="1" applyFill="1" applyBorder="1" applyAlignment="1" applyProtection="1">
      <alignment horizontal="center"/>
    </xf>
    <xf numFmtId="164" fontId="6" fillId="5" borderId="2" xfId="0" applyNumberFormat="1" applyFont="1" applyFill="1" applyBorder="1" applyAlignment="1" applyProtection="1">
      <alignment horizontal="center"/>
    </xf>
    <xf numFmtId="0" fontId="9" fillId="3" borderId="9" xfId="0" applyFont="1" applyFill="1" applyBorder="1" applyProtection="1"/>
    <xf numFmtId="0" fontId="6" fillId="0" borderId="4" xfId="0" applyFont="1" applyFill="1" applyBorder="1" applyProtection="1"/>
    <xf numFmtId="164" fontId="3" fillId="4" borderId="0" xfId="0" applyNumberFormat="1" applyFont="1" applyFill="1" applyBorder="1" applyAlignment="1" applyProtection="1">
      <alignment horizontal="center"/>
    </xf>
    <xf numFmtId="164" fontId="3" fillId="4" borderId="0" xfId="0" applyNumberFormat="1" applyFont="1" applyFill="1" applyBorder="1" applyAlignment="1" applyProtection="1">
      <alignment horizontal="left"/>
    </xf>
    <xf numFmtId="164" fontId="3" fillId="4" borderId="6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left"/>
    </xf>
    <xf numFmtId="164" fontId="3" fillId="4" borderId="8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17" fillId="0" borderId="0" xfId="0" applyFont="1" applyBorder="1" applyProtection="1"/>
    <xf numFmtId="0" fontId="16" fillId="0" borderId="0" xfId="0" applyFont="1" applyBorder="1" applyProtection="1"/>
    <xf numFmtId="164" fontId="16" fillId="0" borderId="0" xfId="0" applyNumberFormat="1" applyFont="1" applyBorder="1" applyProtection="1"/>
    <xf numFmtId="164" fontId="3" fillId="0" borderId="1" xfId="0" applyNumberFormat="1" applyFont="1" applyFill="1" applyBorder="1" applyProtection="1"/>
    <xf numFmtId="0" fontId="6" fillId="4" borderId="4" xfId="0" applyFont="1" applyFill="1" applyBorder="1" applyAlignment="1" applyProtection="1">
      <alignment horizontal="right"/>
    </xf>
    <xf numFmtId="0" fontId="3" fillId="4" borderId="10" xfId="0" applyFont="1" applyFill="1" applyBorder="1" applyProtection="1"/>
    <xf numFmtId="164" fontId="3" fillId="4" borderId="5" xfId="0" applyNumberFormat="1" applyFont="1" applyFill="1" applyBorder="1" applyProtection="1"/>
    <xf numFmtId="0" fontId="16" fillId="0" borderId="0" xfId="0" applyFont="1" applyFill="1" applyBorder="1" applyProtection="1"/>
    <xf numFmtId="0" fontId="10" fillId="3" borderId="4" xfId="0" applyFont="1" applyFill="1" applyBorder="1" applyProtection="1"/>
    <xf numFmtId="0" fontId="10" fillId="3" borderId="10" xfId="0" applyFont="1" applyFill="1" applyBorder="1" applyProtection="1"/>
    <xf numFmtId="0" fontId="3" fillId="0" borderId="10" xfId="0" applyFont="1" applyBorder="1" applyProtection="1"/>
    <xf numFmtId="164" fontId="3" fillId="0" borderId="5" xfId="0" applyNumberFormat="1" applyFont="1" applyFill="1" applyBorder="1" applyAlignment="1" applyProtection="1">
      <alignment horizontal="center"/>
    </xf>
    <xf numFmtId="0" fontId="12" fillId="3" borderId="10" xfId="0" applyFont="1" applyFill="1" applyBorder="1" applyProtection="1"/>
    <xf numFmtId="0" fontId="7" fillId="0" borderId="10" xfId="0" applyFont="1" applyBorder="1" applyProtection="1"/>
    <xf numFmtId="164" fontId="6" fillId="2" borderId="5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Fill="1" applyBorder="1" applyProtection="1"/>
    <xf numFmtId="0" fontId="7" fillId="0" borderId="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5" zoomScaleNormal="85" workbookViewId="0">
      <selection activeCell="C1" sqref="C1"/>
    </sheetView>
  </sheetViews>
  <sheetFormatPr defaultColWidth="9.109375" defaultRowHeight="13.8" x14ac:dyDescent="0.3"/>
  <cols>
    <col min="1" max="1" width="27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28</v>
      </c>
      <c r="B1" s="5"/>
      <c r="C1" s="5"/>
      <c r="D1" s="5"/>
    </row>
    <row r="2" spans="1:11" ht="15.6" x14ac:dyDescent="0.3">
      <c r="A2" s="46" t="s">
        <v>38</v>
      </c>
      <c r="B2" s="5"/>
      <c r="C2" s="5"/>
      <c r="D2" s="5"/>
    </row>
    <row r="3" spans="1:11" ht="15.6" x14ac:dyDescent="0.3">
      <c r="A3" s="4" t="s">
        <v>15</v>
      </c>
      <c r="D3" s="5"/>
    </row>
    <row r="4" spans="1:11" ht="15.6" x14ac:dyDescent="0.3">
      <c r="A4" s="13" t="s">
        <v>24</v>
      </c>
      <c r="B4" s="14"/>
      <c r="C4" s="14"/>
      <c r="D4" s="14"/>
      <c r="E4" s="15"/>
      <c r="G4" s="29"/>
      <c r="H4" s="31" t="s">
        <v>1</v>
      </c>
      <c r="I4" s="32"/>
      <c r="J4" s="32"/>
      <c r="K4" s="32"/>
    </row>
    <row r="5" spans="1:11" s="6" customFormat="1" x14ac:dyDescent="0.3">
      <c r="A5" s="41" t="s">
        <v>23</v>
      </c>
      <c r="B5" s="41" t="s">
        <v>11</v>
      </c>
      <c r="C5" s="41" t="s">
        <v>13</v>
      </c>
      <c r="D5" s="41" t="s">
        <v>14</v>
      </c>
      <c r="E5" s="42" t="s">
        <v>0</v>
      </c>
      <c r="F5" s="7"/>
      <c r="G5" s="29"/>
      <c r="H5" s="29"/>
      <c r="I5" s="16"/>
      <c r="J5" s="20" t="s">
        <v>2</v>
      </c>
      <c r="K5" s="23"/>
    </row>
    <row r="6" spans="1:11" x14ac:dyDescent="0.3">
      <c r="A6" s="51" t="s">
        <v>42</v>
      </c>
      <c r="B6" s="51" t="s">
        <v>12</v>
      </c>
      <c r="C6" s="52">
        <v>0.45</v>
      </c>
      <c r="D6" s="51">
        <v>75</v>
      </c>
      <c r="E6" s="17">
        <f>(C6*D6)</f>
        <v>33.75</v>
      </c>
      <c r="F6" s="47"/>
      <c r="G6" s="30"/>
      <c r="H6" s="30"/>
      <c r="I6" s="21" t="s">
        <v>35</v>
      </c>
      <c r="J6" s="22" t="s">
        <v>36</v>
      </c>
      <c r="K6" s="21" t="s">
        <v>37</v>
      </c>
    </row>
    <row r="7" spans="1:11" ht="15" x14ac:dyDescent="0.35">
      <c r="A7" s="51" t="s">
        <v>40</v>
      </c>
      <c r="B7" s="51" t="s">
        <v>12</v>
      </c>
      <c r="C7" s="52">
        <v>0.56000000000000005</v>
      </c>
      <c r="D7" s="51">
        <v>20</v>
      </c>
      <c r="E7" s="17">
        <f t="shared" ref="E7:E18" si="0">(C7*D7)</f>
        <v>11.200000000000001</v>
      </c>
      <c r="F7" s="47"/>
      <c r="G7" s="28" t="s">
        <v>26</v>
      </c>
      <c r="H7" s="13"/>
      <c r="I7" s="58">
        <v>0.32</v>
      </c>
      <c r="J7" s="59">
        <v>0.28000000000000003</v>
      </c>
      <c r="K7" s="58">
        <v>0.23</v>
      </c>
    </row>
    <row r="8" spans="1:11" ht="15" x14ac:dyDescent="0.35">
      <c r="A8" s="51" t="s">
        <v>41</v>
      </c>
      <c r="B8" s="51" t="s">
        <v>12</v>
      </c>
      <c r="C8" s="52">
        <v>0.33</v>
      </c>
      <c r="D8" s="51">
        <v>100</v>
      </c>
      <c r="E8" s="17">
        <f t="shared" si="0"/>
        <v>33</v>
      </c>
      <c r="F8" s="47"/>
      <c r="G8" s="56" t="s">
        <v>33</v>
      </c>
      <c r="H8" s="57">
        <v>3500</v>
      </c>
      <c r="I8" s="18">
        <f>SUM(I7*H8)-E38</f>
        <v>559.37128749999988</v>
      </c>
      <c r="J8" s="19">
        <f>(J7*H8)-E38</f>
        <v>419.37128749999999</v>
      </c>
      <c r="K8" s="24">
        <f>SUM(K7*H8)-E38</f>
        <v>244.37128749999988</v>
      </c>
    </row>
    <row r="9" spans="1:11" x14ac:dyDescent="0.3">
      <c r="A9" s="51" t="s">
        <v>18</v>
      </c>
      <c r="B9" s="51" t="s">
        <v>16</v>
      </c>
      <c r="C9" s="52">
        <v>42</v>
      </c>
      <c r="D9" s="51">
        <v>1</v>
      </c>
      <c r="E9" s="17">
        <f>(C9*D9)/3</f>
        <v>14</v>
      </c>
      <c r="F9" s="8"/>
      <c r="G9" s="56" t="s">
        <v>3</v>
      </c>
      <c r="H9" s="57">
        <v>2500</v>
      </c>
      <c r="I9" s="18">
        <f>SUM(I7*H9)-E38</f>
        <v>239.37128749999988</v>
      </c>
      <c r="J9" s="9">
        <f>SUM(J7*H9)-E38</f>
        <v>139.37128749999999</v>
      </c>
      <c r="K9" s="24">
        <f>SUM(K7*H9)-E38</f>
        <v>14.37128749999988</v>
      </c>
    </row>
    <row r="10" spans="1:11" x14ac:dyDescent="0.3">
      <c r="A10" s="51" t="s">
        <v>4</v>
      </c>
      <c r="B10" s="51" t="s">
        <v>12</v>
      </c>
      <c r="C10" s="52">
        <v>1.1399999999999999</v>
      </c>
      <c r="D10" s="51">
        <v>73</v>
      </c>
      <c r="E10" s="17">
        <f t="shared" si="0"/>
        <v>83.22</v>
      </c>
      <c r="F10" s="8"/>
      <c r="G10" s="56" t="s">
        <v>34</v>
      </c>
      <c r="H10" s="57">
        <v>1500</v>
      </c>
      <c r="I10" s="25">
        <f>SUM(I7*H10)-E38</f>
        <v>-80.62871250000012</v>
      </c>
      <c r="J10" s="26">
        <f>SUM(J7*H10)-E38</f>
        <v>-140.62871250000006</v>
      </c>
      <c r="K10" s="27">
        <f>SUM(K7*H10)-E38</f>
        <v>-215.62871250000012</v>
      </c>
    </row>
    <row r="11" spans="1:11" x14ac:dyDescent="0.3">
      <c r="A11" s="51" t="s">
        <v>43</v>
      </c>
      <c r="B11" s="51" t="s">
        <v>29</v>
      </c>
      <c r="C11" s="52">
        <v>2.81</v>
      </c>
      <c r="D11" s="51">
        <v>2.5</v>
      </c>
      <c r="E11" s="17">
        <f t="shared" si="0"/>
        <v>7.0250000000000004</v>
      </c>
      <c r="F11" s="8"/>
    </row>
    <row r="12" spans="1:11" x14ac:dyDescent="0.3">
      <c r="A12" s="51" t="s">
        <v>49</v>
      </c>
      <c r="B12" s="51" t="s">
        <v>30</v>
      </c>
      <c r="C12" s="52">
        <v>8.6300000000000008</v>
      </c>
      <c r="D12" s="51">
        <v>1</v>
      </c>
      <c r="E12" s="17">
        <f t="shared" si="0"/>
        <v>8.6300000000000008</v>
      </c>
      <c r="F12" s="8"/>
      <c r="G12" s="12" t="s">
        <v>62</v>
      </c>
      <c r="H12" s="11">
        <f>E15</f>
        <v>6.9120000000000008</v>
      </c>
      <c r="I12" s="61" t="s">
        <v>64</v>
      </c>
    </row>
    <row r="13" spans="1:11" x14ac:dyDescent="0.3">
      <c r="A13" s="51" t="s">
        <v>65</v>
      </c>
      <c r="B13" s="51" t="s">
        <v>29</v>
      </c>
      <c r="C13" s="52">
        <v>4.17</v>
      </c>
      <c r="D13" s="51">
        <v>4</v>
      </c>
      <c r="E13" s="17">
        <f t="shared" si="0"/>
        <v>16.68</v>
      </c>
      <c r="F13" s="8"/>
      <c r="G13" s="12"/>
      <c r="H13" s="11"/>
      <c r="I13" s="61"/>
    </row>
    <row r="14" spans="1:11" x14ac:dyDescent="0.3">
      <c r="A14" s="51" t="s">
        <v>66</v>
      </c>
      <c r="B14" s="51" t="s">
        <v>30</v>
      </c>
      <c r="C14" s="52">
        <v>7.88</v>
      </c>
      <c r="D14" s="51">
        <v>1</v>
      </c>
      <c r="E14" s="17">
        <f t="shared" si="0"/>
        <v>7.88</v>
      </c>
      <c r="F14" s="8"/>
      <c r="G14" s="12" t="s">
        <v>63</v>
      </c>
      <c r="H14" s="11">
        <f>SUM(E16:E18)</f>
        <v>65.039999999999992</v>
      </c>
      <c r="I14" s="61" t="s">
        <v>64</v>
      </c>
    </row>
    <row r="15" spans="1:11" ht="15" x14ac:dyDescent="0.3">
      <c r="A15" s="51" t="s">
        <v>53</v>
      </c>
      <c r="B15" s="51" t="s">
        <v>29</v>
      </c>
      <c r="C15" s="53">
        <v>0.54</v>
      </c>
      <c r="D15" s="51">
        <v>12.8</v>
      </c>
      <c r="E15" s="17">
        <f t="shared" si="0"/>
        <v>6.9120000000000008</v>
      </c>
      <c r="F15" s="8"/>
      <c r="G15" s="12"/>
      <c r="H15" s="49"/>
      <c r="I15" s="1" t="s">
        <v>50</v>
      </c>
    </row>
    <row r="16" spans="1:11" ht="15" x14ac:dyDescent="0.3">
      <c r="A16" s="51" t="s">
        <v>55</v>
      </c>
      <c r="B16" s="51" t="s">
        <v>12</v>
      </c>
      <c r="C16" s="52">
        <v>14</v>
      </c>
      <c r="D16" s="51">
        <v>2</v>
      </c>
      <c r="E16" s="17">
        <f>(C16*D16)</f>
        <v>28</v>
      </c>
      <c r="F16" s="8"/>
    </row>
    <row r="17" spans="1:17" ht="15" x14ac:dyDescent="0.3">
      <c r="A17" s="51" t="s">
        <v>56</v>
      </c>
      <c r="B17" s="51" t="s">
        <v>48</v>
      </c>
      <c r="C17" s="52">
        <v>3.5</v>
      </c>
      <c r="D17" s="51">
        <v>4</v>
      </c>
      <c r="E17" s="17">
        <f>(C17*D17)</f>
        <v>14</v>
      </c>
      <c r="F17" s="8"/>
      <c r="H17" s="60"/>
    </row>
    <row r="18" spans="1:17" ht="15" x14ac:dyDescent="0.3">
      <c r="A18" s="51" t="s">
        <v>57</v>
      </c>
      <c r="B18" s="51" t="s">
        <v>29</v>
      </c>
      <c r="C18" s="52">
        <v>2.88</v>
      </c>
      <c r="D18" s="51">
        <v>8</v>
      </c>
      <c r="E18" s="17">
        <f t="shared" si="0"/>
        <v>23.04</v>
      </c>
      <c r="F18" s="8"/>
    </row>
    <row r="19" spans="1:17" ht="15" x14ac:dyDescent="0.3">
      <c r="A19" s="51" t="s">
        <v>54</v>
      </c>
      <c r="B19" s="52">
        <f>SUM(E6:E18)</f>
        <v>287.33700000000005</v>
      </c>
      <c r="C19" s="54">
        <v>2.5000000000000001E-2</v>
      </c>
      <c r="D19" s="55">
        <v>6</v>
      </c>
      <c r="E19" s="17">
        <f>B19*(D19/12)*C19</f>
        <v>3.5917125000000008</v>
      </c>
      <c r="F19" s="8"/>
    </row>
    <row r="20" spans="1:17" x14ac:dyDescent="0.3">
      <c r="A20" s="38" t="s">
        <v>21</v>
      </c>
      <c r="B20" s="39"/>
      <c r="C20" s="39"/>
      <c r="D20" s="39"/>
      <c r="E20" s="40">
        <f>SUM(E6:E19)</f>
        <v>290.92871250000007</v>
      </c>
      <c r="F20" s="11"/>
      <c r="H20" s="29"/>
      <c r="I20" s="29"/>
    </row>
    <row r="21" spans="1:17" x14ac:dyDescent="0.3">
      <c r="A21" s="12"/>
      <c r="E21" s="11"/>
      <c r="F21" s="11"/>
      <c r="H21" s="29"/>
      <c r="I21" s="29"/>
    </row>
    <row r="22" spans="1:17" x14ac:dyDescent="0.3">
      <c r="A22" s="13" t="s">
        <v>25</v>
      </c>
      <c r="B22" s="16"/>
      <c r="C22" s="16"/>
      <c r="D22" s="16"/>
      <c r="E22" s="16"/>
      <c r="H22" s="29"/>
      <c r="I22" s="29"/>
    </row>
    <row r="23" spans="1:17" x14ac:dyDescent="0.3">
      <c r="A23" s="41" t="s">
        <v>23</v>
      </c>
      <c r="B23" s="41" t="s">
        <v>11</v>
      </c>
      <c r="C23" s="41" t="s">
        <v>13</v>
      </c>
      <c r="D23" s="41" t="s">
        <v>14</v>
      </c>
      <c r="E23" s="42" t="s">
        <v>0</v>
      </c>
      <c r="F23" s="7"/>
      <c r="H23" s="29"/>
      <c r="I23" s="29"/>
    </row>
    <row r="24" spans="1:17" x14ac:dyDescent="0.3">
      <c r="A24" s="51" t="s">
        <v>47</v>
      </c>
      <c r="B24" s="51" t="s">
        <v>17</v>
      </c>
      <c r="C24" s="52">
        <v>8.4</v>
      </c>
      <c r="D24" s="51">
        <v>1</v>
      </c>
      <c r="E24" s="17">
        <f>C24*D24</f>
        <v>8.4</v>
      </c>
      <c r="F24" s="8"/>
    </row>
    <row r="25" spans="1:17" x14ac:dyDescent="0.3">
      <c r="A25" s="51" t="s">
        <v>44</v>
      </c>
      <c r="B25" s="51" t="s">
        <v>17</v>
      </c>
      <c r="C25" s="52">
        <v>9.2899999999999991</v>
      </c>
      <c r="D25" s="51">
        <v>1</v>
      </c>
      <c r="E25" s="17">
        <f t="shared" ref="E25" si="1">C25*D25</f>
        <v>9.2899999999999991</v>
      </c>
      <c r="F25" s="8"/>
    </row>
    <row r="26" spans="1:17" x14ac:dyDescent="0.3">
      <c r="A26" s="51" t="s">
        <v>45</v>
      </c>
      <c r="B26" s="51" t="s">
        <v>17</v>
      </c>
      <c r="C26" s="52">
        <v>13.8</v>
      </c>
      <c r="D26" s="51">
        <v>4</v>
      </c>
      <c r="E26" s="17">
        <f t="shared" ref="E26:E35" si="2">C26*D26</f>
        <v>55.2</v>
      </c>
      <c r="F26" s="8"/>
    </row>
    <row r="27" spans="1:17" x14ac:dyDescent="0.3">
      <c r="A27" s="51" t="s">
        <v>52</v>
      </c>
      <c r="B27" s="51" t="s">
        <v>19</v>
      </c>
      <c r="C27" s="52">
        <v>21.7</v>
      </c>
      <c r="D27" s="51">
        <v>1</v>
      </c>
      <c r="E27" s="17">
        <f t="shared" si="2"/>
        <v>21.7</v>
      </c>
      <c r="F27" s="8"/>
      <c r="G27" s="1" t="s">
        <v>51</v>
      </c>
      <c r="N27" s="50"/>
      <c r="O27" s="29"/>
      <c r="P27" s="50"/>
      <c r="Q27" s="29"/>
    </row>
    <row r="28" spans="1:17" x14ac:dyDescent="0.3">
      <c r="A28" s="51" t="s">
        <v>5</v>
      </c>
      <c r="B28" s="51" t="s">
        <v>19</v>
      </c>
      <c r="C28" s="52">
        <v>18.100000000000001</v>
      </c>
      <c r="D28" s="51">
        <v>2</v>
      </c>
      <c r="E28" s="17">
        <f t="shared" si="2"/>
        <v>36.200000000000003</v>
      </c>
      <c r="F28" s="8"/>
      <c r="G28" s="29"/>
    </row>
    <row r="29" spans="1:17" x14ac:dyDescent="0.3">
      <c r="A29" s="51" t="s">
        <v>6</v>
      </c>
      <c r="B29" s="51" t="s">
        <v>19</v>
      </c>
      <c r="C29" s="52">
        <v>25</v>
      </c>
      <c r="D29" s="51">
        <v>1</v>
      </c>
      <c r="E29" s="17">
        <f t="shared" si="2"/>
        <v>25</v>
      </c>
      <c r="F29" s="8"/>
      <c r="G29" s="29"/>
    </row>
    <row r="30" spans="1:17" x14ac:dyDescent="0.3">
      <c r="A30" s="51" t="s">
        <v>31</v>
      </c>
      <c r="B30" s="51" t="s">
        <v>19</v>
      </c>
      <c r="C30" s="52">
        <v>10</v>
      </c>
      <c r="D30" s="51">
        <v>1</v>
      </c>
      <c r="E30" s="17">
        <f t="shared" si="2"/>
        <v>10</v>
      </c>
      <c r="F30" s="8"/>
      <c r="G30" s="29"/>
    </row>
    <row r="31" spans="1:17" x14ac:dyDescent="0.3">
      <c r="A31" s="51" t="s">
        <v>32</v>
      </c>
      <c r="B31" s="51" t="s">
        <v>19</v>
      </c>
      <c r="C31" s="52">
        <v>18.899999999999999</v>
      </c>
      <c r="D31" s="51">
        <v>1</v>
      </c>
      <c r="E31" s="17">
        <f t="shared" si="2"/>
        <v>18.899999999999999</v>
      </c>
      <c r="F31" s="8"/>
      <c r="G31" s="29"/>
    </row>
    <row r="32" spans="1:17" ht="15" x14ac:dyDescent="0.3">
      <c r="A32" s="51" t="s">
        <v>59</v>
      </c>
      <c r="B32" s="51" t="s">
        <v>27</v>
      </c>
      <c r="C32" s="52">
        <v>97.84</v>
      </c>
      <c r="D32" s="51">
        <v>0.5</v>
      </c>
      <c r="E32" s="17">
        <f t="shared" si="2"/>
        <v>48.92</v>
      </c>
      <c r="F32" s="8"/>
    </row>
    <row r="33" spans="1:12" ht="15" x14ac:dyDescent="0.3">
      <c r="A33" s="51" t="s">
        <v>58</v>
      </c>
      <c r="B33" s="51" t="s">
        <v>20</v>
      </c>
      <c r="C33" s="52">
        <v>5.24</v>
      </c>
      <c r="D33" s="51">
        <v>4</v>
      </c>
      <c r="E33" s="17">
        <f t="shared" si="2"/>
        <v>20.96</v>
      </c>
      <c r="F33" s="8"/>
    </row>
    <row r="34" spans="1:12" x14ac:dyDescent="0.3">
      <c r="A34" s="51" t="s">
        <v>46</v>
      </c>
      <c r="B34" s="51" t="s">
        <v>19</v>
      </c>
      <c r="C34" s="52">
        <v>15.13</v>
      </c>
      <c r="D34" s="51">
        <v>1</v>
      </c>
      <c r="E34" s="17">
        <f t="shared" si="2"/>
        <v>15.13</v>
      </c>
      <c r="F34" s="8"/>
    </row>
    <row r="35" spans="1:12" x14ac:dyDescent="0.3">
      <c r="A35" s="51" t="s">
        <v>7</v>
      </c>
      <c r="B35" s="51" t="s">
        <v>19</v>
      </c>
      <c r="C35" s="52"/>
      <c r="D35" s="51"/>
      <c r="E35" s="17">
        <f t="shared" si="2"/>
        <v>0</v>
      </c>
      <c r="F35" s="8"/>
    </row>
    <row r="36" spans="1:12" x14ac:dyDescent="0.3">
      <c r="A36" s="38" t="s">
        <v>22</v>
      </c>
      <c r="B36" s="39"/>
      <c r="C36" s="39"/>
      <c r="D36" s="39"/>
      <c r="E36" s="40">
        <f>SUM(E24:E35)</f>
        <v>269.70000000000005</v>
      </c>
      <c r="F36" s="11"/>
      <c r="G36" s="10"/>
      <c r="H36" s="10"/>
      <c r="I36" s="10"/>
      <c r="J36" s="10"/>
      <c r="K36" s="10"/>
      <c r="L36" s="10"/>
    </row>
    <row r="37" spans="1:12" x14ac:dyDescent="0.3">
      <c r="E37" s="8"/>
      <c r="F37" s="8"/>
      <c r="G37" s="10"/>
      <c r="H37" s="10"/>
      <c r="I37" s="10"/>
      <c r="J37" s="10"/>
      <c r="K37" s="10"/>
      <c r="L37" s="10"/>
    </row>
    <row r="38" spans="1:12" x14ac:dyDescent="0.3">
      <c r="A38" s="43" t="s">
        <v>8</v>
      </c>
      <c r="B38" s="44"/>
      <c r="C38" s="33"/>
      <c r="D38" s="33"/>
      <c r="E38" s="34">
        <f>E20+E36</f>
        <v>560.62871250000012</v>
      </c>
      <c r="F38" s="8"/>
      <c r="L38" s="10"/>
    </row>
    <row r="39" spans="1:12" x14ac:dyDescent="0.3">
      <c r="A39" s="43" t="s">
        <v>9</v>
      </c>
      <c r="B39" s="44"/>
      <c r="C39" s="33"/>
      <c r="D39" s="33"/>
      <c r="E39" s="34">
        <f>(J7*H9)</f>
        <v>700.00000000000011</v>
      </c>
      <c r="F39" s="8"/>
      <c r="L39" s="10"/>
    </row>
    <row r="40" spans="1:12" x14ac:dyDescent="0.3">
      <c r="A40" s="43" t="s">
        <v>10</v>
      </c>
      <c r="B40" s="45"/>
      <c r="C40" s="35"/>
      <c r="D40" s="35"/>
      <c r="E40" s="36">
        <f>SUM(E39-E38)</f>
        <v>139.37128749999999</v>
      </c>
      <c r="F40" s="3"/>
      <c r="L40" s="10"/>
    </row>
    <row r="41" spans="1:12" x14ac:dyDescent="0.3">
      <c r="L41" s="10"/>
    </row>
    <row r="42" spans="1:12" ht="15" x14ac:dyDescent="0.3">
      <c r="A42" s="37"/>
      <c r="L42" s="10"/>
    </row>
    <row r="43" spans="1:12" ht="15" x14ac:dyDescent="0.3">
      <c r="A43" s="37" t="s">
        <v>61</v>
      </c>
      <c r="L43" s="10"/>
    </row>
    <row r="44" spans="1:12" x14ac:dyDescent="0.3">
      <c r="L44" s="10"/>
    </row>
    <row r="45" spans="1:12" ht="15" x14ac:dyDescent="0.3">
      <c r="A45" s="37" t="s">
        <v>67</v>
      </c>
      <c r="L45" s="10"/>
    </row>
    <row r="46" spans="1:12" ht="15" x14ac:dyDescent="0.3">
      <c r="A46" s="37"/>
      <c r="L46" s="10"/>
    </row>
    <row r="47" spans="1:12" ht="15" x14ac:dyDescent="0.3">
      <c r="A47" s="1" t="s">
        <v>60</v>
      </c>
      <c r="L47" s="10"/>
    </row>
    <row r="48" spans="1:12" x14ac:dyDescent="0.3">
      <c r="L48" s="10"/>
    </row>
    <row r="49" spans="1:12" x14ac:dyDescent="0.3">
      <c r="A49" s="29"/>
      <c r="B49" s="48"/>
      <c r="C49" s="2"/>
      <c r="D49" s="2"/>
      <c r="E49" s="3"/>
      <c r="F49" s="3"/>
      <c r="L49" s="10"/>
    </row>
  </sheetData>
  <sheetProtection algorithmName="SHA-512" hashValue="PNbV5C3HkgE/MKtHB3aadRgPvfaPnZu1TYZkiiInub/ZShrmkzp4DoIpzjsY9DQHiWXHlFvxsR5s/oHbTBDdlA==" saltValue="UA8i6uQhoSpGfkFhV6zvUw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="85" zoomScaleNormal="85" workbookViewId="0">
      <selection activeCell="H13" sqref="H13"/>
    </sheetView>
  </sheetViews>
  <sheetFormatPr defaultColWidth="9.109375" defaultRowHeight="13.8" x14ac:dyDescent="0.3"/>
  <cols>
    <col min="1" max="1" width="27.5546875" style="72" customWidth="1"/>
    <col min="2" max="2" width="10.109375" style="72" customWidth="1"/>
    <col min="3" max="3" width="9.5546875" style="72" customWidth="1"/>
    <col min="4" max="4" width="8.33203125" style="72" customWidth="1"/>
    <col min="5" max="5" width="11.109375" style="72" customWidth="1"/>
    <col min="6" max="6" width="4" style="72" customWidth="1"/>
    <col min="7" max="7" width="11.44140625" style="72" customWidth="1"/>
    <col min="8" max="10" width="9.109375" style="72"/>
    <col min="11" max="11" width="11.109375" style="72" customWidth="1"/>
    <col min="12" max="16384" width="9.109375" style="72"/>
  </cols>
  <sheetData>
    <row r="1" spans="1:11" ht="15.6" x14ac:dyDescent="0.3">
      <c r="A1" s="70" t="s">
        <v>28</v>
      </c>
      <c r="B1" s="71"/>
      <c r="C1" s="71"/>
      <c r="D1" s="71"/>
    </row>
    <row r="2" spans="1:11" ht="15.6" x14ac:dyDescent="0.3">
      <c r="A2" s="73" t="s">
        <v>38</v>
      </c>
      <c r="B2" s="71"/>
      <c r="C2" s="71"/>
      <c r="D2" s="71"/>
    </row>
    <row r="3" spans="1:11" ht="15.6" x14ac:dyDescent="0.3">
      <c r="A3" s="70" t="s">
        <v>39</v>
      </c>
      <c r="D3" s="71"/>
    </row>
    <row r="4" spans="1:11" ht="15.6" x14ac:dyDescent="0.3">
      <c r="A4" s="74" t="s">
        <v>24</v>
      </c>
      <c r="B4" s="75"/>
      <c r="C4" s="75"/>
      <c r="D4" s="75"/>
      <c r="E4" s="76"/>
      <c r="G4" s="77"/>
      <c r="H4" s="78" t="s">
        <v>1</v>
      </c>
      <c r="I4" s="79"/>
      <c r="J4" s="79"/>
      <c r="K4" s="79"/>
    </row>
    <row r="5" spans="1:11" s="86" customFormat="1" x14ac:dyDescent="0.3">
      <c r="A5" s="80" t="s">
        <v>23</v>
      </c>
      <c r="B5" s="80" t="s">
        <v>11</v>
      </c>
      <c r="C5" s="80" t="s">
        <v>13</v>
      </c>
      <c r="D5" s="80" t="s">
        <v>14</v>
      </c>
      <c r="E5" s="81" t="s">
        <v>0</v>
      </c>
      <c r="F5" s="82"/>
      <c r="G5" s="77"/>
      <c r="H5" s="77"/>
      <c r="I5" s="83"/>
      <c r="J5" s="84" t="s">
        <v>2</v>
      </c>
      <c r="K5" s="85"/>
    </row>
    <row r="6" spans="1:11" x14ac:dyDescent="0.3">
      <c r="A6" s="87" t="s">
        <v>42</v>
      </c>
      <c r="B6" s="87" t="s">
        <v>12</v>
      </c>
      <c r="C6" s="62">
        <v>0.45</v>
      </c>
      <c r="D6" s="63">
        <v>75</v>
      </c>
      <c r="E6" s="88">
        <f>(C6*D6)</f>
        <v>33.75</v>
      </c>
      <c r="F6" s="89"/>
      <c r="G6" s="90"/>
      <c r="H6" s="90"/>
      <c r="I6" s="91" t="s">
        <v>35</v>
      </c>
      <c r="J6" s="92" t="s">
        <v>36</v>
      </c>
      <c r="K6" s="91" t="s">
        <v>37</v>
      </c>
    </row>
    <row r="7" spans="1:11" ht="15" x14ac:dyDescent="0.35">
      <c r="A7" s="87" t="s">
        <v>40</v>
      </c>
      <c r="B7" s="87" t="s">
        <v>12</v>
      </c>
      <c r="C7" s="62">
        <v>0.56000000000000005</v>
      </c>
      <c r="D7" s="63">
        <v>20</v>
      </c>
      <c r="E7" s="88">
        <f t="shared" ref="E7:E26" si="0">(C7*D7)</f>
        <v>11.200000000000001</v>
      </c>
      <c r="F7" s="89"/>
      <c r="G7" s="93" t="s">
        <v>26</v>
      </c>
      <c r="H7" s="74"/>
      <c r="I7" s="64">
        <v>0.32</v>
      </c>
      <c r="J7" s="65">
        <v>0.28000000000000003</v>
      </c>
      <c r="K7" s="64">
        <v>0.23</v>
      </c>
    </row>
    <row r="8" spans="1:11" ht="15" x14ac:dyDescent="0.35">
      <c r="A8" s="87" t="s">
        <v>41</v>
      </c>
      <c r="B8" s="87" t="s">
        <v>12</v>
      </c>
      <c r="C8" s="62">
        <v>0.33</v>
      </c>
      <c r="D8" s="63">
        <v>100</v>
      </c>
      <c r="E8" s="88">
        <f t="shared" si="0"/>
        <v>33</v>
      </c>
      <c r="F8" s="89"/>
      <c r="G8" s="94" t="s">
        <v>33</v>
      </c>
      <c r="H8" s="66">
        <v>3500</v>
      </c>
      <c r="I8" s="95">
        <f>SUM(I7*H8)-E51</f>
        <v>559.37128749999988</v>
      </c>
      <c r="J8" s="96">
        <f>(J7*H8)-E51</f>
        <v>419.37128749999999</v>
      </c>
      <c r="K8" s="97">
        <f>SUM(K7*H8)-E51</f>
        <v>244.37128749999988</v>
      </c>
    </row>
    <row r="9" spans="1:11" x14ac:dyDescent="0.3">
      <c r="A9" s="87" t="s">
        <v>18</v>
      </c>
      <c r="B9" s="87" t="s">
        <v>16</v>
      </c>
      <c r="C9" s="62">
        <v>42</v>
      </c>
      <c r="D9" s="63">
        <v>1</v>
      </c>
      <c r="E9" s="88">
        <f>(C9*D9)/3</f>
        <v>14</v>
      </c>
      <c r="F9" s="98"/>
      <c r="G9" s="94" t="s">
        <v>3</v>
      </c>
      <c r="H9" s="66">
        <v>2500</v>
      </c>
      <c r="I9" s="95">
        <f>SUM(I7*H9)-E51</f>
        <v>239.37128749999988</v>
      </c>
      <c r="J9" s="99">
        <f>SUM(J7*H9)-E51</f>
        <v>139.37128749999999</v>
      </c>
      <c r="K9" s="97">
        <f>SUM(K7*H9)-E51</f>
        <v>14.37128749999988</v>
      </c>
    </row>
    <row r="10" spans="1:11" x14ac:dyDescent="0.3">
      <c r="A10" s="87" t="s">
        <v>4</v>
      </c>
      <c r="B10" s="87" t="s">
        <v>12</v>
      </c>
      <c r="C10" s="62">
        <v>1.1399999999999999</v>
      </c>
      <c r="D10" s="63">
        <v>73</v>
      </c>
      <c r="E10" s="88">
        <f t="shared" si="0"/>
        <v>83.22</v>
      </c>
      <c r="F10" s="98"/>
      <c r="G10" s="94" t="s">
        <v>34</v>
      </c>
      <c r="H10" s="66">
        <v>1500</v>
      </c>
      <c r="I10" s="100">
        <f>SUM(I7*H10)-E51</f>
        <v>-80.62871250000012</v>
      </c>
      <c r="J10" s="101">
        <f>SUM(J7*H10)-E51</f>
        <v>-140.62871250000006</v>
      </c>
      <c r="K10" s="102">
        <f>SUM(K7*H10)-E51</f>
        <v>-215.62871250000012</v>
      </c>
    </row>
    <row r="11" spans="1:11" x14ac:dyDescent="0.3">
      <c r="A11" s="63" t="s">
        <v>43</v>
      </c>
      <c r="B11" s="63" t="s">
        <v>29</v>
      </c>
      <c r="C11" s="62">
        <v>2.81</v>
      </c>
      <c r="D11" s="63">
        <v>2.5</v>
      </c>
      <c r="E11" s="88">
        <f t="shared" si="0"/>
        <v>7.0250000000000004</v>
      </c>
      <c r="F11" s="98"/>
    </row>
    <row r="12" spans="1:11" x14ac:dyDescent="0.3">
      <c r="A12" s="63" t="s">
        <v>49</v>
      </c>
      <c r="B12" s="63" t="s">
        <v>30</v>
      </c>
      <c r="C12" s="62">
        <v>8.6300000000000008</v>
      </c>
      <c r="D12" s="63">
        <v>1</v>
      </c>
      <c r="E12" s="88">
        <f t="shared" si="0"/>
        <v>8.6300000000000008</v>
      </c>
      <c r="F12" s="98"/>
      <c r="G12" s="103" t="s">
        <v>62</v>
      </c>
      <c r="H12" s="104">
        <f>SUM(E17:E20)</f>
        <v>6.9120000000000008</v>
      </c>
      <c r="I12" s="105" t="s">
        <v>64</v>
      </c>
    </row>
    <row r="13" spans="1:11" x14ac:dyDescent="0.3">
      <c r="A13" s="63" t="s">
        <v>65</v>
      </c>
      <c r="B13" s="63" t="s">
        <v>29</v>
      </c>
      <c r="C13" s="62">
        <v>4.17</v>
      </c>
      <c r="D13" s="63">
        <v>4</v>
      </c>
      <c r="E13" s="88">
        <f t="shared" si="0"/>
        <v>16.68</v>
      </c>
      <c r="F13" s="98"/>
      <c r="G13" s="103"/>
      <c r="H13" s="104"/>
      <c r="I13" s="105"/>
    </row>
    <row r="14" spans="1:11" x14ac:dyDescent="0.3">
      <c r="A14" s="63" t="s">
        <v>66</v>
      </c>
      <c r="B14" s="63" t="s">
        <v>30</v>
      </c>
      <c r="C14" s="62">
        <v>7.88</v>
      </c>
      <c r="D14" s="63">
        <v>1</v>
      </c>
      <c r="E14" s="88">
        <f t="shared" si="0"/>
        <v>7.88</v>
      </c>
      <c r="F14" s="98"/>
      <c r="G14" s="103" t="s">
        <v>63</v>
      </c>
      <c r="H14" s="104">
        <f>SUM(E21:E26)</f>
        <v>65.039999999999992</v>
      </c>
      <c r="I14" s="105" t="s">
        <v>64</v>
      </c>
    </row>
    <row r="15" spans="1:11" x14ac:dyDescent="0.3">
      <c r="A15" s="63"/>
      <c r="B15" s="63"/>
      <c r="C15" s="62"/>
      <c r="D15" s="63"/>
      <c r="E15" s="88">
        <f t="shared" si="0"/>
        <v>0</v>
      </c>
      <c r="F15" s="98"/>
      <c r="G15" s="103"/>
      <c r="H15" s="104"/>
      <c r="I15" s="105"/>
    </row>
    <row r="16" spans="1:11" x14ac:dyDescent="0.3">
      <c r="A16" s="63"/>
      <c r="B16" s="63"/>
      <c r="C16" s="62"/>
      <c r="D16" s="63"/>
      <c r="E16" s="88">
        <f t="shared" si="0"/>
        <v>0</v>
      </c>
      <c r="F16" s="98"/>
      <c r="G16" s="103"/>
      <c r="H16" s="104"/>
      <c r="I16" s="105"/>
    </row>
    <row r="17" spans="1:9" ht="15" x14ac:dyDescent="0.3">
      <c r="A17" s="63" t="s">
        <v>53</v>
      </c>
      <c r="B17" s="63" t="s">
        <v>29</v>
      </c>
      <c r="C17" s="67">
        <v>0.54</v>
      </c>
      <c r="D17" s="63">
        <v>12.8</v>
      </c>
      <c r="E17" s="88">
        <f t="shared" si="0"/>
        <v>6.9120000000000008</v>
      </c>
      <c r="F17" s="98"/>
      <c r="G17" s="103"/>
      <c r="H17" s="106"/>
      <c r="I17" s="72" t="s">
        <v>50</v>
      </c>
    </row>
    <row r="18" spans="1:9" x14ac:dyDescent="0.3">
      <c r="A18" s="63" t="s">
        <v>68</v>
      </c>
      <c r="B18" s="63"/>
      <c r="C18" s="67"/>
      <c r="D18" s="63"/>
      <c r="E18" s="88">
        <f t="shared" si="0"/>
        <v>0</v>
      </c>
      <c r="F18" s="98"/>
      <c r="G18" s="103"/>
      <c r="H18" s="106"/>
    </row>
    <row r="19" spans="1:9" x14ac:dyDescent="0.3">
      <c r="A19" s="63" t="s">
        <v>68</v>
      </c>
      <c r="B19" s="63"/>
      <c r="C19" s="67"/>
      <c r="D19" s="63"/>
      <c r="E19" s="88">
        <f t="shared" si="0"/>
        <v>0</v>
      </c>
      <c r="F19" s="98"/>
      <c r="G19" s="103"/>
      <c r="H19" s="106"/>
    </row>
    <row r="20" spans="1:9" x14ac:dyDescent="0.3">
      <c r="A20" s="63" t="s">
        <v>69</v>
      </c>
      <c r="B20" s="63"/>
      <c r="C20" s="67"/>
      <c r="D20" s="63"/>
      <c r="E20" s="88">
        <f t="shared" si="0"/>
        <v>0</v>
      </c>
      <c r="F20" s="98"/>
      <c r="G20" s="103"/>
      <c r="H20" s="106"/>
    </row>
    <row r="21" spans="1:9" ht="15" x14ac:dyDescent="0.3">
      <c r="A21" s="63" t="s">
        <v>55</v>
      </c>
      <c r="B21" s="63" t="s">
        <v>12</v>
      </c>
      <c r="C21" s="62">
        <v>14</v>
      </c>
      <c r="D21" s="63">
        <v>2</v>
      </c>
      <c r="E21" s="88">
        <f t="shared" si="0"/>
        <v>28</v>
      </c>
      <c r="F21" s="98"/>
    </row>
    <row r="22" spans="1:9" ht="15" x14ac:dyDescent="0.3">
      <c r="A22" s="63" t="s">
        <v>56</v>
      </c>
      <c r="B22" s="63" t="s">
        <v>48</v>
      </c>
      <c r="C22" s="62">
        <v>3.5</v>
      </c>
      <c r="D22" s="63">
        <v>4</v>
      </c>
      <c r="E22" s="88">
        <f t="shared" si="0"/>
        <v>14</v>
      </c>
      <c r="F22" s="98"/>
      <c r="H22" s="107"/>
    </row>
    <row r="23" spans="1:9" ht="15" x14ac:dyDescent="0.3">
      <c r="A23" s="63" t="s">
        <v>57</v>
      </c>
      <c r="B23" s="63" t="s">
        <v>29</v>
      </c>
      <c r="C23" s="62">
        <v>2.88</v>
      </c>
      <c r="D23" s="63">
        <v>8</v>
      </c>
      <c r="E23" s="88">
        <f t="shared" si="0"/>
        <v>23.04</v>
      </c>
      <c r="F23" s="98"/>
    </row>
    <row r="24" spans="1:9" x14ac:dyDescent="0.3">
      <c r="A24" s="63" t="s">
        <v>70</v>
      </c>
      <c r="B24" s="63"/>
      <c r="C24" s="62"/>
      <c r="D24" s="63"/>
      <c r="E24" s="88">
        <f t="shared" si="0"/>
        <v>0</v>
      </c>
      <c r="F24" s="98"/>
    </row>
    <row r="25" spans="1:9" x14ac:dyDescent="0.3">
      <c r="A25" s="63" t="s">
        <v>70</v>
      </c>
      <c r="B25" s="63"/>
      <c r="C25" s="62"/>
      <c r="D25" s="63"/>
      <c r="E25" s="88">
        <f t="shared" si="0"/>
        <v>0</v>
      </c>
      <c r="F25" s="98"/>
    </row>
    <row r="26" spans="1:9" x14ac:dyDescent="0.3">
      <c r="A26" s="63" t="s">
        <v>70</v>
      </c>
      <c r="B26" s="63"/>
      <c r="C26" s="62"/>
      <c r="D26" s="63"/>
      <c r="E26" s="88">
        <f t="shared" si="0"/>
        <v>0</v>
      </c>
      <c r="F26" s="98"/>
    </row>
    <row r="27" spans="1:9" ht="15" x14ac:dyDescent="0.3">
      <c r="A27" s="87" t="s">
        <v>54</v>
      </c>
      <c r="B27" s="108">
        <f>SUM(E6:E26)</f>
        <v>287.33700000000005</v>
      </c>
      <c r="C27" s="68">
        <v>2.5000000000000001E-2</v>
      </c>
      <c r="D27" s="69">
        <v>6</v>
      </c>
      <c r="E27" s="88">
        <f>B27*(D27/12)*C27</f>
        <v>3.5917125000000008</v>
      </c>
      <c r="F27" s="98"/>
    </row>
    <row r="28" spans="1:9" x14ac:dyDescent="0.3">
      <c r="A28" s="109" t="s">
        <v>21</v>
      </c>
      <c r="B28" s="110"/>
      <c r="C28" s="110"/>
      <c r="D28" s="110"/>
      <c r="E28" s="111">
        <f>SUM(E6:E27)</f>
        <v>290.92871250000007</v>
      </c>
      <c r="F28" s="104"/>
      <c r="H28" s="77"/>
      <c r="I28" s="77"/>
    </row>
    <row r="29" spans="1:9" x14ac:dyDescent="0.3">
      <c r="A29" s="103"/>
      <c r="E29" s="104"/>
      <c r="F29" s="104"/>
      <c r="H29" s="77"/>
      <c r="I29" s="77"/>
    </row>
    <row r="30" spans="1:9" x14ac:dyDescent="0.3">
      <c r="A30" s="74" t="s">
        <v>25</v>
      </c>
      <c r="B30" s="83"/>
      <c r="C30" s="83"/>
      <c r="D30" s="83"/>
      <c r="E30" s="83"/>
      <c r="H30" s="77"/>
      <c r="I30" s="77"/>
    </row>
    <row r="31" spans="1:9" x14ac:dyDescent="0.3">
      <c r="A31" s="80" t="s">
        <v>23</v>
      </c>
      <c r="B31" s="80" t="s">
        <v>11</v>
      </c>
      <c r="C31" s="80" t="s">
        <v>13</v>
      </c>
      <c r="D31" s="80" t="s">
        <v>14</v>
      </c>
      <c r="E31" s="81" t="s">
        <v>0</v>
      </c>
      <c r="F31" s="82"/>
      <c r="H31" s="77"/>
      <c r="I31" s="77"/>
    </row>
    <row r="32" spans="1:9" x14ac:dyDescent="0.3">
      <c r="A32" s="87" t="s">
        <v>47</v>
      </c>
      <c r="B32" s="87" t="s">
        <v>17</v>
      </c>
      <c r="C32" s="62">
        <v>8.4</v>
      </c>
      <c r="D32" s="63">
        <v>1</v>
      </c>
      <c r="E32" s="88">
        <f>C32*D32</f>
        <v>8.4</v>
      </c>
      <c r="F32" s="98"/>
    </row>
    <row r="33" spans="1:17" x14ac:dyDescent="0.3">
      <c r="A33" s="87" t="s">
        <v>44</v>
      </c>
      <c r="B33" s="87" t="s">
        <v>17</v>
      </c>
      <c r="C33" s="62">
        <v>9.2899999999999991</v>
      </c>
      <c r="D33" s="63">
        <v>1</v>
      </c>
      <c r="E33" s="88">
        <f t="shared" ref="E33:E48" si="1">C33*D33</f>
        <v>9.2899999999999991</v>
      </c>
      <c r="F33" s="98"/>
    </row>
    <row r="34" spans="1:17" x14ac:dyDescent="0.3">
      <c r="A34" s="87" t="s">
        <v>45</v>
      </c>
      <c r="B34" s="87" t="s">
        <v>17</v>
      </c>
      <c r="C34" s="62">
        <v>13.8</v>
      </c>
      <c r="D34" s="63">
        <v>4</v>
      </c>
      <c r="E34" s="88">
        <f t="shared" si="1"/>
        <v>55.2</v>
      </c>
      <c r="F34" s="98"/>
    </row>
    <row r="35" spans="1:17" x14ac:dyDescent="0.3">
      <c r="A35" s="87" t="s">
        <v>52</v>
      </c>
      <c r="B35" s="87" t="s">
        <v>19</v>
      </c>
      <c r="C35" s="62">
        <v>21.7</v>
      </c>
      <c r="D35" s="63">
        <v>1</v>
      </c>
      <c r="E35" s="88">
        <f t="shared" si="1"/>
        <v>21.7</v>
      </c>
      <c r="F35" s="98"/>
      <c r="G35" s="72" t="s">
        <v>51</v>
      </c>
      <c r="N35" s="112"/>
      <c r="O35" s="77"/>
      <c r="P35" s="112"/>
      <c r="Q35" s="77"/>
    </row>
    <row r="36" spans="1:17" x14ac:dyDescent="0.3">
      <c r="A36" s="87" t="s">
        <v>5</v>
      </c>
      <c r="B36" s="87" t="s">
        <v>19</v>
      </c>
      <c r="C36" s="62">
        <v>18.100000000000001</v>
      </c>
      <c r="D36" s="63">
        <v>2</v>
      </c>
      <c r="E36" s="88">
        <f t="shared" si="1"/>
        <v>36.200000000000003</v>
      </c>
      <c r="F36" s="98"/>
      <c r="G36" s="77"/>
    </row>
    <row r="37" spans="1:17" x14ac:dyDescent="0.3">
      <c r="A37" s="87" t="s">
        <v>6</v>
      </c>
      <c r="B37" s="87" t="s">
        <v>19</v>
      </c>
      <c r="C37" s="62">
        <v>25</v>
      </c>
      <c r="D37" s="63">
        <v>1</v>
      </c>
      <c r="E37" s="88">
        <f t="shared" si="1"/>
        <v>25</v>
      </c>
      <c r="F37" s="98"/>
      <c r="G37" s="77"/>
    </row>
    <row r="38" spans="1:17" x14ac:dyDescent="0.3">
      <c r="A38" s="87" t="s">
        <v>31</v>
      </c>
      <c r="B38" s="87" t="s">
        <v>19</v>
      </c>
      <c r="C38" s="62">
        <v>10</v>
      </c>
      <c r="D38" s="63">
        <v>1</v>
      </c>
      <c r="E38" s="88">
        <f t="shared" si="1"/>
        <v>10</v>
      </c>
      <c r="F38" s="98"/>
      <c r="G38" s="77"/>
    </row>
    <row r="39" spans="1:17" x14ac:dyDescent="0.3">
      <c r="A39" s="87" t="s">
        <v>32</v>
      </c>
      <c r="B39" s="87" t="s">
        <v>19</v>
      </c>
      <c r="C39" s="62">
        <v>18.899999999999999</v>
      </c>
      <c r="D39" s="63">
        <v>1</v>
      </c>
      <c r="E39" s="88">
        <f t="shared" si="1"/>
        <v>18.899999999999999</v>
      </c>
      <c r="F39" s="98"/>
      <c r="G39" s="77"/>
    </row>
    <row r="40" spans="1:17" ht="15" x14ac:dyDescent="0.3">
      <c r="A40" s="87" t="s">
        <v>59</v>
      </c>
      <c r="B40" s="87" t="s">
        <v>27</v>
      </c>
      <c r="C40" s="62">
        <v>97.84</v>
      </c>
      <c r="D40" s="63">
        <v>0.5</v>
      </c>
      <c r="E40" s="88">
        <f t="shared" si="1"/>
        <v>48.92</v>
      </c>
      <c r="F40" s="98"/>
    </row>
    <row r="41" spans="1:17" ht="15" x14ac:dyDescent="0.3">
      <c r="A41" s="87" t="s">
        <v>58</v>
      </c>
      <c r="B41" s="87" t="s">
        <v>20</v>
      </c>
      <c r="C41" s="62">
        <v>5.24</v>
      </c>
      <c r="D41" s="63">
        <v>4</v>
      </c>
      <c r="E41" s="88">
        <f t="shared" si="1"/>
        <v>20.96</v>
      </c>
      <c r="F41" s="98"/>
    </row>
    <row r="42" spans="1:17" x14ac:dyDescent="0.3">
      <c r="A42" s="87" t="s">
        <v>46</v>
      </c>
      <c r="B42" s="87" t="s">
        <v>19</v>
      </c>
      <c r="C42" s="62">
        <v>15.13</v>
      </c>
      <c r="D42" s="63">
        <v>1</v>
      </c>
      <c r="E42" s="88">
        <f t="shared" si="1"/>
        <v>15.13</v>
      </c>
      <c r="F42" s="98"/>
    </row>
    <row r="43" spans="1:17" x14ac:dyDescent="0.3">
      <c r="A43" s="87" t="s">
        <v>7</v>
      </c>
      <c r="B43" s="87" t="s">
        <v>19</v>
      </c>
      <c r="C43" s="62"/>
      <c r="D43" s="63"/>
      <c r="E43" s="88">
        <f t="shared" si="1"/>
        <v>0</v>
      </c>
      <c r="F43" s="98"/>
    </row>
    <row r="44" spans="1:17" x14ac:dyDescent="0.3">
      <c r="A44" s="63"/>
      <c r="B44" s="63"/>
      <c r="C44" s="62"/>
      <c r="D44" s="63"/>
      <c r="E44" s="88">
        <f t="shared" si="1"/>
        <v>0</v>
      </c>
      <c r="F44" s="98"/>
    </row>
    <row r="45" spans="1:17" x14ac:dyDescent="0.3">
      <c r="A45" s="63"/>
      <c r="B45" s="63"/>
      <c r="C45" s="62"/>
      <c r="D45" s="63"/>
      <c r="E45" s="88">
        <f t="shared" si="1"/>
        <v>0</v>
      </c>
      <c r="F45" s="98"/>
    </row>
    <row r="46" spans="1:17" x14ac:dyDescent="0.3">
      <c r="A46" s="63"/>
      <c r="B46" s="63"/>
      <c r="C46" s="62"/>
      <c r="D46" s="63"/>
      <c r="E46" s="88">
        <f t="shared" si="1"/>
        <v>0</v>
      </c>
      <c r="F46" s="98"/>
    </row>
    <row r="47" spans="1:17" x14ac:dyDescent="0.3">
      <c r="A47" s="63"/>
      <c r="B47" s="63"/>
      <c r="C47" s="62"/>
      <c r="D47" s="63"/>
      <c r="E47" s="88">
        <f t="shared" si="1"/>
        <v>0</v>
      </c>
      <c r="F47" s="98"/>
    </row>
    <row r="48" spans="1:17" x14ac:dyDescent="0.3">
      <c r="A48" s="63"/>
      <c r="B48" s="63"/>
      <c r="C48" s="62"/>
      <c r="D48" s="63"/>
      <c r="E48" s="88">
        <f t="shared" si="1"/>
        <v>0</v>
      </c>
      <c r="F48" s="98"/>
    </row>
    <row r="49" spans="1:6" x14ac:dyDescent="0.3">
      <c r="A49" s="109" t="s">
        <v>22</v>
      </c>
      <c r="B49" s="110"/>
      <c r="C49" s="110"/>
      <c r="D49" s="110"/>
      <c r="E49" s="111">
        <f>SUM(E32:E48)</f>
        <v>269.70000000000005</v>
      </c>
      <c r="F49" s="104"/>
    </row>
    <row r="50" spans="1:6" x14ac:dyDescent="0.3">
      <c r="E50" s="98"/>
      <c r="F50" s="98"/>
    </row>
    <row r="51" spans="1:6" x14ac:dyDescent="0.3">
      <c r="A51" s="113" t="s">
        <v>8</v>
      </c>
      <c r="B51" s="114"/>
      <c r="C51" s="115"/>
      <c r="D51" s="115"/>
      <c r="E51" s="116">
        <f>E28+E49</f>
        <v>560.62871250000012</v>
      </c>
      <c r="F51" s="98"/>
    </row>
    <row r="52" spans="1:6" x14ac:dyDescent="0.3">
      <c r="A52" s="113" t="s">
        <v>9</v>
      </c>
      <c r="B52" s="114"/>
      <c r="C52" s="115"/>
      <c r="D52" s="115"/>
      <c r="E52" s="116">
        <f>(J7*H9)</f>
        <v>700.00000000000011</v>
      </c>
      <c r="F52" s="98"/>
    </row>
    <row r="53" spans="1:6" x14ac:dyDescent="0.3">
      <c r="A53" s="113" t="s">
        <v>10</v>
      </c>
      <c r="B53" s="117"/>
      <c r="C53" s="118"/>
      <c r="D53" s="118"/>
      <c r="E53" s="119">
        <f>SUM(E52-E51)</f>
        <v>139.37128749999999</v>
      </c>
      <c r="F53" s="120"/>
    </row>
    <row r="55" spans="1:6" ht="15" x14ac:dyDescent="0.3">
      <c r="A55" s="121"/>
    </row>
    <row r="56" spans="1:6" ht="15" x14ac:dyDescent="0.3">
      <c r="A56" s="121" t="s">
        <v>61</v>
      </c>
    </row>
    <row r="58" spans="1:6" ht="15" x14ac:dyDescent="0.3">
      <c r="A58" s="121" t="s">
        <v>67</v>
      </c>
    </row>
    <row r="59" spans="1:6" ht="15" x14ac:dyDescent="0.3">
      <c r="A59" s="121"/>
    </row>
    <row r="60" spans="1:6" ht="15" x14ac:dyDescent="0.3">
      <c r="A60" s="72" t="s">
        <v>60</v>
      </c>
    </row>
    <row r="62" spans="1:6" x14ac:dyDescent="0.3">
      <c r="A62" s="77"/>
      <c r="B62" s="122"/>
      <c r="C62" s="123"/>
      <c r="D62" s="123"/>
      <c r="E62" s="120"/>
      <c r="F62" s="120"/>
    </row>
  </sheetData>
  <sheetProtection algorithmName="SHA-512" hashValue="9RbrDiZZ11H/BunXJcsxwC8FnUOkL7bkAjhYkeWPbFPS1rzTOShHzCjQEwSAoKkHpvobuSZGoqQEsChWloG0Tg==" saltValue="MmKnqE3/657pvBJclySkC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2017-11-14T19:41:56Z</dcterms:modified>
</cp:coreProperties>
</file>