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 Irrigation Budgets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H29" i="1" l="1"/>
  <c r="D48" i="3" l="1"/>
  <c r="H33" i="3"/>
  <c r="I33" i="3"/>
  <c r="G29" i="1"/>
  <c r="C47" i="1"/>
  <c r="A47" i="1" s="1"/>
  <c r="C49" i="1" s="1"/>
  <c r="A49" i="1" s="1"/>
  <c r="E51" i="1" s="1"/>
  <c r="A51" i="1" s="1"/>
  <c r="C53" i="3"/>
  <c r="A53" i="3" s="1"/>
  <c r="C55" i="3" s="1"/>
  <c r="A55" i="3" s="1"/>
  <c r="E57" i="3" s="1"/>
  <c r="A57" i="3" s="1"/>
  <c r="G33" i="3" s="1"/>
  <c r="H43" i="3"/>
  <c r="I43" i="3" s="1"/>
  <c r="A41" i="3"/>
  <c r="A40" i="3"/>
  <c r="B39" i="3"/>
  <c r="H39" i="3" s="1"/>
  <c r="I39" i="3" s="1"/>
  <c r="A39" i="3"/>
  <c r="A38" i="3"/>
  <c r="B37" i="3"/>
  <c r="H37" i="3" s="1"/>
  <c r="I37" i="3" s="1"/>
  <c r="A37" i="3"/>
  <c r="A36" i="3"/>
  <c r="A35" i="3"/>
  <c r="B33" i="3"/>
  <c r="A28" i="3"/>
  <c r="A27" i="3"/>
  <c r="A26" i="3"/>
  <c r="A25" i="3"/>
  <c r="B24" i="3"/>
  <c r="G24" i="3" s="1"/>
  <c r="A24" i="3"/>
  <c r="A23" i="3"/>
  <c r="A22" i="3"/>
  <c r="E16" i="3"/>
  <c r="B28" i="3" s="1"/>
  <c r="E15" i="3"/>
  <c r="F15" i="3" s="1"/>
  <c r="E14" i="3"/>
  <c r="F14" i="3" s="1"/>
  <c r="E13" i="3"/>
  <c r="B38" i="3" s="1"/>
  <c r="H38" i="3" s="1"/>
  <c r="I38" i="3" s="1"/>
  <c r="F12" i="3"/>
  <c r="E11" i="3"/>
  <c r="B36" i="3" s="1"/>
  <c r="H36" i="3" s="1"/>
  <c r="I36" i="3" s="1"/>
  <c r="E10" i="3"/>
  <c r="B22" i="3" s="1"/>
  <c r="B27" i="3" l="1"/>
  <c r="F27" i="3" s="1"/>
  <c r="B35" i="3"/>
  <c r="H35" i="3" s="1"/>
  <c r="I35" i="3" s="1"/>
  <c r="F10" i="3"/>
  <c r="B26" i="3"/>
  <c r="F26" i="3" s="1"/>
  <c r="F11" i="3"/>
  <c r="B23" i="3"/>
  <c r="F22" i="3"/>
  <c r="E22" i="3"/>
  <c r="G22" i="3"/>
  <c r="E28" i="3"/>
  <c r="G28" i="3"/>
  <c r="F28" i="3"/>
  <c r="B41" i="3"/>
  <c r="H41" i="3" s="1"/>
  <c r="I41" i="3" s="1"/>
  <c r="F16" i="3"/>
  <c r="E17" i="3"/>
  <c r="B25" i="3"/>
  <c r="E26" i="3"/>
  <c r="F13" i="3"/>
  <c r="G27" i="3"/>
  <c r="E24" i="3"/>
  <c r="G26" i="3"/>
  <c r="B40" i="3"/>
  <c r="H40" i="3" s="1"/>
  <c r="I40" i="3" s="1"/>
  <c r="E23" i="3"/>
  <c r="F24" i="3"/>
  <c r="E27" i="3" l="1"/>
  <c r="H27" i="3" s="1"/>
  <c r="I27" i="3" s="1"/>
  <c r="G23" i="3"/>
  <c r="H23" i="3" s="1"/>
  <c r="I23" i="3" s="1"/>
  <c r="F23" i="3"/>
  <c r="H26" i="3"/>
  <c r="I26" i="3" s="1"/>
  <c r="B29" i="3"/>
  <c r="H44" i="3"/>
  <c r="B48" i="3" s="1"/>
  <c r="H24" i="3"/>
  <c r="I24" i="3" s="1"/>
  <c r="F17" i="3"/>
  <c r="H28" i="3"/>
  <c r="I28" i="3" s="1"/>
  <c r="G25" i="3"/>
  <c r="F25" i="3"/>
  <c r="F29" i="3" s="1"/>
  <c r="E25" i="3"/>
  <c r="H25" i="3" s="1"/>
  <c r="I25" i="3" s="1"/>
  <c r="G29" i="3"/>
  <c r="H22" i="3"/>
  <c r="I44" i="3"/>
  <c r="H37" i="1"/>
  <c r="E29" i="3" l="1"/>
  <c r="C48" i="3"/>
  <c r="H29" i="3"/>
  <c r="B47" i="3" s="1"/>
  <c r="B49" i="3" s="1"/>
  <c r="I22" i="3"/>
  <c r="I29" i="3" s="1"/>
  <c r="I29" i="1"/>
  <c r="I37" i="1"/>
  <c r="C47" i="3" l="1"/>
  <c r="C49" i="3" s="1"/>
  <c r="D47" i="3"/>
  <c r="D49" i="3" s="1"/>
  <c r="E10" i="1"/>
  <c r="E11" i="1"/>
  <c r="B32" i="1" s="1"/>
  <c r="H32" i="1" s="1"/>
  <c r="I32" i="1" s="1"/>
  <c r="B21" i="1"/>
  <c r="G21" i="1" s="1"/>
  <c r="B22" i="1"/>
  <c r="E22" i="1" s="1"/>
  <c r="E13" i="1"/>
  <c r="B34" i="1" s="1"/>
  <c r="H34" i="1" s="1"/>
  <c r="I34" i="1" s="1"/>
  <c r="E14" i="1"/>
  <c r="B24" i="1" s="1"/>
  <c r="B33" i="1"/>
  <c r="H33" i="1" s="1"/>
  <c r="I33" i="1" s="1"/>
  <c r="B29" i="1"/>
  <c r="A35" i="1"/>
  <c r="A32" i="1"/>
  <c r="A33" i="1"/>
  <c r="A34" i="1"/>
  <c r="A31" i="1"/>
  <c r="A21" i="1"/>
  <c r="A22" i="1"/>
  <c r="A23" i="1"/>
  <c r="A24" i="1"/>
  <c r="A20" i="1"/>
  <c r="F12" i="1"/>
  <c r="F10" i="1"/>
  <c r="B23" i="1" l="1"/>
  <c r="E23" i="1" s="1"/>
  <c r="B20" i="1"/>
  <c r="B25" i="1" s="1"/>
  <c r="E15" i="1"/>
  <c r="B31" i="1"/>
  <c r="H31" i="1" s="1"/>
  <c r="H38" i="1" s="1"/>
  <c r="G22" i="1"/>
  <c r="F21" i="1"/>
  <c r="E21" i="1"/>
  <c r="F24" i="1"/>
  <c r="E24" i="1"/>
  <c r="F11" i="1"/>
  <c r="F14" i="1"/>
  <c r="B35" i="1"/>
  <c r="H35" i="1" s="1"/>
  <c r="I35" i="1" s="1"/>
  <c r="F20" i="1"/>
  <c r="E20" i="1"/>
  <c r="G20" i="1"/>
  <c r="G25" i="1" s="1"/>
  <c r="G23" i="1"/>
  <c r="F22" i="1"/>
  <c r="H22" i="1" s="1"/>
  <c r="F13" i="1"/>
  <c r="G24" i="1"/>
  <c r="F23" i="1"/>
  <c r="F15" i="1" l="1"/>
  <c r="F25" i="1"/>
  <c r="H21" i="1"/>
  <c r="I21" i="1" s="1"/>
  <c r="E25" i="1"/>
  <c r="H23" i="1"/>
  <c r="I23" i="1" s="1"/>
  <c r="H24" i="1"/>
  <c r="I24" i="1" s="1"/>
  <c r="I31" i="1"/>
  <c r="I38" i="1" s="1"/>
  <c r="B42" i="1"/>
  <c r="H20" i="1"/>
  <c r="I22" i="1"/>
  <c r="I20" i="1" l="1"/>
  <c r="I25" i="1" s="1"/>
  <c r="D41" i="1" s="1"/>
  <c r="H25" i="1"/>
  <c r="B41" i="1" s="1"/>
  <c r="B43" i="1" s="1"/>
  <c r="D42" i="1"/>
  <c r="C42" i="1"/>
  <c r="C41" i="1" l="1"/>
  <c r="C43" i="1"/>
  <c r="D43" i="1"/>
</calcChain>
</file>

<file path=xl/sharedStrings.xml><?xml version="1.0" encoding="utf-8"?>
<sst xmlns="http://schemas.openxmlformats.org/spreadsheetml/2006/main" count="152" uniqueCount="67">
  <si>
    <t>Cost/Acre</t>
  </si>
  <si>
    <t>Unit</t>
  </si>
  <si>
    <t>Price/Unit</t>
  </si>
  <si>
    <t>Estimated Costs - Do not make changes here.</t>
  </si>
  <si>
    <t>Total Fixed Costs</t>
  </si>
  <si>
    <t>Input/Item</t>
  </si>
  <si>
    <t>INVESTMENT COSTS</t>
  </si>
  <si>
    <t>ANNUAL OWNERSHIP COSTS</t>
  </si>
  <si>
    <t>ANNUAL OPERATING COSTS</t>
  </si>
  <si>
    <t>University of Delaware Cooperative Extension Irrigation Cost Calculator</t>
  </si>
  <si>
    <t>System Description:</t>
  </si>
  <si>
    <t>Acreage Covered:</t>
  </si>
  <si>
    <t xml:space="preserve"> 1000 foot sprinkler system plus end gun</t>
  </si>
  <si>
    <t>acres</t>
  </si>
  <si>
    <t>hours</t>
  </si>
  <si>
    <t>Total Cost</t>
  </si>
  <si>
    <t>8" PVC Pipe and Fittings</t>
  </si>
  <si>
    <t>feet</t>
  </si>
  <si>
    <t>Quantity</t>
  </si>
  <si>
    <t>Sprinkler System (5 towers)</t>
  </si>
  <si>
    <t>Total Investment Costs</t>
  </si>
  <si>
    <t>Salvage Value</t>
  </si>
  <si>
    <t>Depreciation</t>
  </si>
  <si>
    <t>Interest</t>
  </si>
  <si>
    <t>Tax &amp; Insurance</t>
  </si>
  <si>
    <t>Total  DITI</t>
  </si>
  <si>
    <t>Cost</t>
  </si>
  <si>
    <t>(years)</t>
  </si>
  <si>
    <t>Investment</t>
  </si>
  <si>
    <t>Useful Life</t>
  </si>
  <si>
    <t>Rated Pump Horse Power</t>
  </si>
  <si>
    <t>Total</t>
  </si>
  <si>
    <t>Repairs and Maintenance</t>
  </si>
  <si>
    <t>Initial Cost</t>
  </si>
  <si>
    <t>Cost Factor</t>
  </si>
  <si>
    <t>Total Operating Costs</t>
  </si>
  <si>
    <t>Labor</t>
  </si>
  <si>
    <t>Hours</t>
  </si>
  <si>
    <t>Cost/Hour</t>
  </si>
  <si>
    <t>Operating Labor (season)</t>
  </si>
  <si>
    <t>Annual Fixed Costs</t>
  </si>
  <si>
    <t>Annual Operating Costs</t>
  </si>
  <si>
    <t>Per Acre</t>
  </si>
  <si>
    <t>Per Acre Inch</t>
  </si>
  <si>
    <t>Total Annual Cost</t>
  </si>
  <si>
    <t>ELECTRIC POWERED CENTER PIVOT</t>
  </si>
  <si>
    <t>Power Service</t>
  </si>
  <si>
    <t>Pump Motor, 40 HP</t>
  </si>
  <si>
    <t>Electricity</t>
  </si>
  <si>
    <t>Electric Use (KWH/HP/hr)</t>
  </si>
  <si>
    <t>Inches Applied Annually</t>
  </si>
  <si>
    <t>Hours/ Inch</t>
  </si>
  <si>
    <t>Hours to Apply 1 inch:</t>
  </si>
  <si>
    <t>Actual Costs - Enter your actual information in the yellow highlighted cells.</t>
  </si>
  <si>
    <t>10" Well</t>
  </si>
  <si>
    <t>Demand Charges</t>
  </si>
  <si>
    <t>Energy Cost ($/KWH)</t>
  </si>
  <si>
    <t>Demand Charge Calculation</t>
  </si>
  <si>
    <t>x</t>
  </si>
  <si>
    <t>=</t>
  </si>
  <si>
    <t>Demand Charge/Billing Cycle</t>
  </si>
  <si>
    <t>Annual Demand Charge</t>
  </si>
  <si>
    <t>Montly Billing Cycles Started/year</t>
  </si>
  <si>
    <t>Demand Charge/Monthly Billing Cycle</t>
  </si>
  <si>
    <t>Start kW</t>
  </si>
  <si>
    <t>$/Start kW</t>
  </si>
  <si>
    <t>Motor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</si>
</sst>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#,##0.0"/>
    <numFmt numFmtId="166" formatCode="&quot;$&quot;#,##0.000"/>
  </numFmts>
  <fonts count="8" x14ac:knownFonts="1">
    <font>
      <sz val="10"/>
      <name val="Arial"/>
    </font>
    <font>
      <sz val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Protection="1">
      <protection locked="0"/>
    </xf>
    <xf numFmtId="164" fontId="2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2" borderId="0" xfId="0" applyFont="1" applyFill="1" applyBorder="1"/>
    <xf numFmtId="0" fontId="2" fillId="0" borderId="1" xfId="0" applyFont="1" applyBorder="1"/>
    <xf numFmtId="16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Border="1"/>
    <xf numFmtId="0" fontId="2" fillId="0" borderId="0" xfId="0" applyFont="1" applyFill="1" applyBorder="1"/>
    <xf numFmtId="0" fontId="3" fillId="3" borderId="2" xfId="0" applyFont="1" applyFill="1" applyBorder="1" applyAlignment="1">
      <alignment horizontal="right"/>
    </xf>
    <xf numFmtId="0" fontId="2" fillId="3" borderId="3" xfId="0" applyFont="1" applyFill="1" applyBorder="1"/>
    <xf numFmtId="164" fontId="2" fillId="3" borderId="4" xfId="0" applyNumberFormat="1" applyFont="1" applyFill="1" applyBorder="1"/>
    <xf numFmtId="0" fontId="3" fillId="3" borderId="1" xfId="0" applyFont="1" applyFill="1" applyBorder="1"/>
    <xf numFmtId="164" fontId="3" fillId="3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0" fontId="5" fillId="0" borderId="0" xfId="0" applyFont="1" applyBorder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Protection="1">
      <protection locked="0"/>
    </xf>
    <xf numFmtId="0" fontId="3" fillId="0" borderId="0" xfId="0" applyFont="1" applyBorder="1"/>
    <xf numFmtId="0" fontId="2" fillId="0" borderId="0" xfId="0" applyFont="1" applyBorder="1" applyAlignment="1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3" borderId="3" xfId="0" applyNumberFormat="1" applyFont="1" applyFill="1" applyBorder="1"/>
    <xf numFmtId="164" fontId="3" fillId="3" borderId="1" xfId="0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164" fontId="2" fillId="0" borderId="5" xfId="0" applyNumberFormat="1" applyFont="1" applyBorder="1"/>
    <xf numFmtId="164" fontId="2" fillId="0" borderId="5" xfId="0" applyNumberFormat="1" applyFont="1" applyFill="1" applyBorder="1"/>
    <xf numFmtId="164" fontId="2" fillId="0" borderId="5" xfId="0" applyNumberFormat="1" applyFont="1" applyFill="1" applyBorder="1" applyAlignment="1">
      <alignment horizontal="center"/>
    </xf>
    <xf numFmtId="0" fontId="3" fillId="3" borderId="6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2" borderId="0" xfId="0" applyNumberFormat="1" applyFont="1" applyFill="1" applyBorder="1"/>
    <xf numFmtId="0" fontId="2" fillId="2" borderId="0" xfId="0" applyFont="1" applyFill="1" applyBorder="1" applyProtection="1">
      <protection locked="0"/>
    </xf>
    <xf numFmtId="0" fontId="3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 applyProtection="1">
      <alignment horizontal="center"/>
      <protection locked="0"/>
    </xf>
    <xf numFmtId="10" fontId="2" fillId="0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2" fillId="0" borderId="4" xfId="0" applyNumberFormat="1" applyFont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4" fontId="2" fillId="0" borderId="6" xfId="0" applyNumberFormat="1" applyFont="1" applyFill="1" applyBorder="1" applyAlignment="1">
      <alignment horizontal="center"/>
    </xf>
    <xf numFmtId="164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 applyProtection="1">
      <alignment horizontal="center"/>
      <protection locked="0"/>
    </xf>
    <xf numFmtId="165" fontId="2" fillId="0" borderId="6" xfId="0" applyNumberFormat="1" applyFont="1" applyFill="1" applyBorder="1" applyAlignment="1">
      <alignment horizontal="center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3" fillId="2" borderId="0" xfId="0" applyFont="1" applyFill="1" applyBorder="1"/>
    <xf numFmtId="164" fontId="3" fillId="4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7" fillId="6" borderId="1" xfId="0" applyFont="1" applyFill="1" applyBorder="1"/>
    <xf numFmtId="0" fontId="4" fillId="0" borderId="0" xfId="0" applyFont="1" applyBorder="1" applyProtection="1"/>
    <xf numFmtId="0" fontId="2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3" fillId="3" borderId="1" xfId="0" applyFont="1" applyFill="1" applyBorder="1" applyProtection="1"/>
    <xf numFmtId="0" fontId="3" fillId="3" borderId="1" xfId="0" applyFont="1" applyFill="1" applyBorder="1" applyAlignment="1" applyProtection="1">
      <alignment horizontal="center"/>
    </xf>
    <xf numFmtId="164" fontId="3" fillId="3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right"/>
    </xf>
    <xf numFmtId="0" fontId="2" fillId="3" borderId="3" xfId="0" applyFont="1" applyFill="1" applyBorder="1" applyProtection="1"/>
    <xf numFmtId="164" fontId="2" fillId="3" borderId="4" xfId="0" applyNumberFormat="1" applyFont="1" applyFill="1" applyBorder="1" applyProtection="1"/>
    <xf numFmtId="0" fontId="3" fillId="0" borderId="0" xfId="0" applyFont="1" applyBorder="1" applyAlignment="1" applyProtection="1">
      <alignment horizontal="right"/>
    </xf>
    <xf numFmtId="164" fontId="2" fillId="0" borderId="0" xfId="0" applyNumberFormat="1" applyFont="1" applyBorder="1" applyProtection="1"/>
    <xf numFmtId="0" fontId="3" fillId="3" borderId="6" xfId="0" applyFont="1" applyFill="1" applyBorder="1" applyProtection="1"/>
    <xf numFmtId="0" fontId="3" fillId="3" borderId="6" xfId="0" applyFont="1" applyFill="1" applyBorder="1" applyAlignment="1" applyProtection="1">
      <alignment horizontal="center" vertical="center" wrapText="1"/>
    </xf>
    <xf numFmtId="164" fontId="3" fillId="3" borderId="6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5" xfId="0" applyFont="1" applyBorder="1" applyProtection="1"/>
    <xf numFmtId="164" fontId="2" fillId="0" borderId="5" xfId="0" applyNumberFormat="1" applyFont="1" applyBorder="1" applyProtection="1"/>
    <xf numFmtId="164" fontId="2" fillId="0" borderId="5" xfId="0" applyNumberFormat="1" applyFont="1" applyFill="1" applyBorder="1" applyAlignment="1" applyProtection="1">
      <alignment horizontal="center"/>
    </xf>
    <xf numFmtId="164" fontId="2" fillId="0" borderId="5" xfId="0" applyNumberFormat="1" applyFont="1" applyBorder="1" applyAlignment="1" applyProtection="1">
      <alignment horizontal="center"/>
    </xf>
    <xf numFmtId="0" fontId="2" fillId="0" borderId="1" xfId="0" applyFont="1" applyBorder="1" applyProtection="1"/>
    <xf numFmtId="164" fontId="2" fillId="0" borderId="1" xfId="0" applyNumberFormat="1" applyFont="1" applyBorder="1" applyProtection="1"/>
    <xf numFmtId="164" fontId="3" fillId="3" borderId="1" xfId="0" applyNumberFormat="1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Protection="1"/>
    <xf numFmtId="164" fontId="2" fillId="0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3" fillId="3" borderId="1" xfId="0" applyFont="1" applyFill="1" applyBorder="1" applyAlignment="1" applyProtection="1">
      <alignment horizontal="left" vertical="top"/>
    </xf>
    <xf numFmtId="0" fontId="3" fillId="3" borderId="1" xfId="0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164" fontId="2" fillId="0" borderId="6" xfId="0" applyNumberFormat="1" applyFont="1" applyFill="1" applyBorder="1" applyAlignment="1" applyProtection="1">
      <alignment horizontal="center"/>
    </xf>
    <xf numFmtId="164" fontId="3" fillId="3" borderId="2" xfId="0" applyNumberFormat="1" applyFont="1" applyFill="1" applyBorder="1" applyAlignment="1" applyProtection="1">
      <alignment horizontal="center"/>
    </xf>
    <xf numFmtId="0" fontId="2" fillId="3" borderId="2" xfId="0" applyFont="1" applyFill="1" applyBorder="1" applyAlignment="1" applyProtection="1">
      <alignment horizontal="center"/>
    </xf>
    <xf numFmtId="164" fontId="2" fillId="3" borderId="3" xfId="0" applyNumberFormat="1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164" fontId="2" fillId="3" borderId="4" xfId="0" applyNumberFormat="1" applyFont="1" applyFill="1" applyBorder="1" applyAlignment="1" applyProtection="1">
      <alignment horizontal="center"/>
    </xf>
    <xf numFmtId="164" fontId="2" fillId="3" borderId="3" xfId="0" applyNumberFormat="1" applyFont="1" applyFill="1" applyBorder="1" applyProtection="1"/>
    <xf numFmtId="164" fontId="2" fillId="3" borderId="1" xfId="0" applyNumberFormat="1" applyFont="1" applyFill="1" applyBorder="1" applyProtection="1"/>
    <xf numFmtId="0" fontId="2" fillId="3" borderId="1" xfId="0" applyFont="1" applyFill="1" applyBorder="1" applyProtection="1"/>
    <xf numFmtId="164" fontId="2" fillId="0" borderId="4" xfId="0" applyNumberFormat="1" applyFont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2" fillId="2" borderId="1" xfId="0" applyFont="1" applyFill="1" applyBorder="1" applyProtection="1"/>
    <xf numFmtId="0" fontId="6" fillId="6" borderId="1" xfId="0" applyFont="1" applyFill="1" applyBorder="1" applyAlignment="1" applyProtection="1">
      <alignment horizontal="center" wrapText="1"/>
    </xf>
    <xf numFmtId="0" fontId="7" fillId="6" borderId="1" xfId="0" applyFont="1" applyFill="1" applyBorder="1" applyProtection="1"/>
    <xf numFmtId="0" fontId="3" fillId="7" borderId="1" xfId="0" applyFont="1" applyFill="1" applyBorder="1" applyAlignment="1" applyProtection="1">
      <alignment horizontal="center"/>
    </xf>
    <xf numFmtId="0" fontId="2" fillId="7" borderId="1" xfId="0" applyFont="1" applyFill="1" applyBorder="1" applyAlignment="1" applyProtection="1">
      <alignment horizontal="center"/>
    </xf>
    <xf numFmtId="0" fontId="3" fillId="0" borderId="1" xfId="0" quotePrefix="1" applyFont="1" applyFill="1" applyBorder="1" applyAlignment="1" applyProtection="1">
      <alignment horizontal="center"/>
    </xf>
    <xf numFmtId="3" fontId="2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3" fillId="7" borderId="1" xfId="0" applyFont="1" applyFill="1" applyBorder="1" applyAlignment="1" applyProtection="1">
      <alignment horizontal="center" wrapText="1"/>
    </xf>
    <xf numFmtId="0" fontId="2" fillId="5" borderId="0" xfId="0" applyFont="1" applyFill="1" applyBorder="1" applyAlignment="1" applyProtection="1">
      <alignment horizontal="left"/>
      <protection locked="0"/>
    </xf>
    <xf numFmtId="0" fontId="2" fillId="5" borderId="0" xfId="0" applyFont="1" applyFill="1" applyBorder="1" applyAlignment="1" applyProtection="1">
      <alignment horizontal="right"/>
      <protection locked="0"/>
    </xf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Alignment="1" applyProtection="1">
      <alignment horizontal="center"/>
      <protection locked="0"/>
    </xf>
    <xf numFmtId="164" fontId="2" fillId="5" borderId="5" xfId="0" applyNumberFormat="1" applyFont="1" applyFill="1" applyBorder="1" applyProtection="1"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164" fontId="2" fillId="5" borderId="1" xfId="0" applyNumberFormat="1" applyFont="1" applyFill="1" applyBorder="1" applyProtection="1">
      <protection locked="0"/>
    </xf>
    <xf numFmtId="10" fontId="3" fillId="5" borderId="5" xfId="0" applyNumberFormat="1" applyFont="1" applyFill="1" applyBorder="1" applyAlignment="1" applyProtection="1">
      <alignment horizontal="center"/>
      <protection locked="0"/>
    </xf>
    <xf numFmtId="3" fontId="2" fillId="5" borderId="1" xfId="0" applyNumberFormat="1" applyFont="1" applyFill="1" applyBorder="1" applyAlignment="1" applyProtection="1">
      <alignment horizontal="center"/>
      <protection locked="0"/>
    </xf>
    <xf numFmtId="10" fontId="2" fillId="5" borderId="1" xfId="0" applyNumberFormat="1" applyFont="1" applyFill="1" applyBorder="1" applyAlignment="1" applyProtection="1">
      <alignment horizontal="center"/>
      <protection locked="0"/>
    </xf>
    <xf numFmtId="165" fontId="2" fillId="5" borderId="1" xfId="0" applyNumberFormat="1" applyFont="1" applyFill="1" applyBorder="1" applyAlignment="1" applyProtection="1">
      <alignment horizontal="center"/>
      <protection locked="0"/>
    </xf>
    <xf numFmtId="166" fontId="2" fillId="5" borderId="6" xfId="0" applyNumberFormat="1" applyFont="1" applyFill="1" applyBorder="1" applyAlignment="1" applyProtection="1">
      <alignment horizontal="center"/>
      <protection locked="0"/>
    </xf>
    <xf numFmtId="165" fontId="2" fillId="5" borderId="6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workbookViewId="0">
      <selection activeCell="I6" sqref="I6"/>
    </sheetView>
  </sheetViews>
  <sheetFormatPr defaultColWidth="9.109375" defaultRowHeight="13.8" x14ac:dyDescent="0.3"/>
  <cols>
    <col min="1" max="1" width="27.5546875" style="1" customWidth="1"/>
    <col min="2" max="6" width="12.33203125" style="1" customWidth="1"/>
    <col min="7" max="7" width="13.88671875" style="1" customWidth="1"/>
    <col min="8" max="9" width="12.33203125" style="1" customWidth="1"/>
    <col min="10" max="16384" width="9.109375" style="1"/>
  </cols>
  <sheetData>
    <row r="1" spans="1:8" ht="15.6" x14ac:dyDescent="0.3">
      <c r="A1" s="2" t="s">
        <v>45</v>
      </c>
      <c r="B1" s="2"/>
      <c r="C1" s="2"/>
      <c r="D1" s="2"/>
    </row>
    <row r="2" spans="1:8" ht="15.6" x14ac:dyDescent="0.3">
      <c r="A2" s="17" t="s">
        <v>9</v>
      </c>
      <c r="B2" s="2"/>
      <c r="C2" s="2"/>
      <c r="D2" s="2"/>
    </row>
    <row r="3" spans="1:8" ht="11.25" customHeight="1" x14ac:dyDescent="0.3">
      <c r="A3" s="17"/>
      <c r="B3" s="2"/>
      <c r="C3" s="2"/>
      <c r="D3" s="2"/>
      <c r="H3" s="22"/>
    </row>
    <row r="4" spans="1:8" ht="11.25" customHeight="1" x14ac:dyDescent="0.3">
      <c r="A4" s="53" t="s">
        <v>10</v>
      </c>
      <c r="B4" s="54" t="s">
        <v>12</v>
      </c>
      <c r="C4" s="21"/>
      <c r="D4" s="2"/>
    </row>
    <row r="5" spans="1:8" ht="11.25" customHeight="1" x14ac:dyDescent="0.3">
      <c r="A5" s="53" t="s">
        <v>11</v>
      </c>
      <c r="B5" s="70">
        <v>87</v>
      </c>
      <c r="C5" s="1" t="s">
        <v>13</v>
      </c>
      <c r="D5" s="2"/>
    </row>
    <row r="6" spans="1:8" ht="11.25" customHeight="1" x14ac:dyDescent="0.3">
      <c r="A6" s="53" t="s">
        <v>52</v>
      </c>
      <c r="B6" s="70">
        <v>39</v>
      </c>
      <c r="C6" s="1" t="s">
        <v>14</v>
      </c>
      <c r="D6" s="2"/>
    </row>
    <row r="7" spans="1:8" ht="15.6" x14ac:dyDescent="0.3">
      <c r="A7" s="2" t="s">
        <v>3</v>
      </c>
      <c r="B7" s="21"/>
      <c r="D7" s="2"/>
    </row>
    <row r="8" spans="1:8" x14ac:dyDescent="0.3">
      <c r="A8" s="71" t="s">
        <v>6</v>
      </c>
      <c r="B8" s="71"/>
      <c r="C8" s="71"/>
      <c r="D8" s="71"/>
      <c r="E8" s="6"/>
      <c r="F8" s="6"/>
    </row>
    <row r="9" spans="1:8" s="21" customFormat="1" x14ac:dyDescent="0.3">
      <c r="A9" s="14" t="s">
        <v>5</v>
      </c>
      <c r="B9" s="26" t="s">
        <v>1</v>
      </c>
      <c r="C9" s="26" t="s">
        <v>2</v>
      </c>
      <c r="D9" s="26" t="s">
        <v>18</v>
      </c>
      <c r="E9" s="15" t="s">
        <v>15</v>
      </c>
      <c r="F9" s="15" t="s">
        <v>0</v>
      </c>
    </row>
    <row r="10" spans="1:8" x14ac:dyDescent="0.3">
      <c r="A10" s="7" t="s">
        <v>16</v>
      </c>
      <c r="B10" s="28" t="s">
        <v>17</v>
      </c>
      <c r="C10" s="27">
        <v>5.75</v>
      </c>
      <c r="D10" s="28">
        <v>1000</v>
      </c>
      <c r="E10" s="8">
        <f>(C10*D10)</f>
        <v>5750</v>
      </c>
      <c r="F10" s="8">
        <f>E10/$B$5</f>
        <v>66.091954022988503</v>
      </c>
    </row>
    <row r="11" spans="1:8" x14ac:dyDescent="0.3">
      <c r="A11" s="7" t="s">
        <v>19</v>
      </c>
      <c r="B11" s="28"/>
      <c r="C11" s="27">
        <v>52543</v>
      </c>
      <c r="D11" s="28">
        <v>1</v>
      </c>
      <c r="E11" s="8">
        <f>(C11*D11)</f>
        <v>52543</v>
      </c>
      <c r="F11" s="8">
        <f>E11/$B$5</f>
        <v>603.94252873563221</v>
      </c>
    </row>
    <row r="12" spans="1:8" x14ac:dyDescent="0.3">
      <c r="A12" s="7" t="s">
        <v>47</v>
      </c>
      <c r="B12" s="28"/>
      <c r="C12" s="27">
        <v>17500</v>
      </c>
      <c r="D12" s="28">
        <v>1</v>
      </c>
      <c r="E12" s="8">
        <v>15000</v>
      </c>
      <c r="F12" s="8">
        <f>E12/$B$5</f>
        <v>172.41379310344828</v>
      </c>
    </row>
    <row r="13" spans="1:8" x14ac:dyDescent="0.3">
      <c r="A13" s="7" t="s">
        <v>54</v>
      </c>
      <c r="B13" s="28"/>
      <c r="C13" s="27">
        <v>10000</v>
      </c>
      <c r="D13" s="28">
        <v>1</v>
      </c>
      <c r="E13" s="8">
        <f>(C13*D13)</f>
        <v>10000</v>
      </c>
      <c r="F13" s="8">
        <f>E13/$B$5</f>
        <v>114.94252873563218</v>
      </c>
    </row>
    <row r="14" spans="1:8" x14ac:dyDescent="0.3">
      <c r="A14" s="7" t="s">
        <v>46</v>
      </c>
      <c r="B14" s="28"/>
      <c r="C14" s="27">
        <v>2000</v>
      </c>
      <c r="D14" s="28">
        <v>1</v>
      </c>
      <c r="E14" s="8">
        <f>(C14*D14)</f>
        <v>2000</v>
      </c>
      <c r="F14" s="8">
        <f>E14/$B$5</f>
        <v>22.988505747126435</v>
      </c>
    </row>
    <row r="15" spans="1:8" x14ac:dyDescent="0.3">
      <c r="A15" s="11" t="s">
        <v>20</v>
      </c>
      <c r="B15" s="12"/>
      <c r="C15" s="12"/>
      <c r="D15" s="12"/>
      <c r="E15" s="13">
        <f>SUM(E10:E14)</f>
        <v>85293</v>
      </c>
      <c r="F15" s="13">
        <f>SUM(F10:F14)</f>
        <v>980.37931034482756</v>
      </c>
    </row>
    <row r="16" spans="1:8" x14ac:dyDescent="0.3">
      <c r="A16" s="5"/>
      <c r="E16" s="4"/>
      <c r="F16" s="4"/>
    </row>
    <row r="17" spans="1:9" x14ac:dyDescent="0.3">
      <c r="A17" s="71" t="s">
        <v>7</v>
      </c>
      <c r="B17" s="6"/>
      <c r="C17" s="6"/>
      <c r="D17" s="6"/>
      <c r="E17" s="6"/>
      <c r="F17" s="6"/>
      <c r="G17" s="6"/>
      <c r="H17" s="6"/>
      <c r="I17" s="6"/>
    </row>
    <row r="18" spans="1:9" ht="13.5" customHeight="1" x14ac:dyDescent="0.3">
      <c r="A18" s="36" t="s">
        <v>5</v>
      </c>
      <c r="B18" s="38" t="s">
        <v>28</v>
      </c>
      <c r="C18" s="38" t="s">
        <v>21</v>
      </c>
      <c r="D18" s="38" t="s">
        <v>29</v>
      </c>
      <c r="E18" s="39" t="s">
        <v>22</v>
      </c>
      <c r="F18" s="39" t="s">
        <v>23</v>
      </c>
      <c r="G18" s="38" t="s">
        <v>24</v>
      </c>
      <c r="H18" s="38" t="s">
        <v>25</v>
      </c>
      <c r="I18" s="38" t="s">
        <v>0</v>
      </c>
    </row>
    <row r="19" spans="1:9" s="31" customFormat="1" ht="13.5" customHeight="1" x14ac:dyDescent="0.3">
      <c r="A19" s="37"/>
      <c r="B19" s="37" t="s">
        <v>26</v>
      </c>
      <c r="C19" s="37"/>
      <c r="D19" s="37" t="s">
        <v>27</v>
      </c>
      <c r="E19" s="37"/>
      <c r="F19" s="40">
        <v>8.5000000000000006E-2</v>
      </c>
      <c r="G19" s="40">
        <v>1.4E-2</v>
      </c>
      <c r="H19" s="37"/>
      <c r="I19" s="37"/>
    </row>
    <row r="20" spans="1:9" x14ac:dyDescent="0.3">
      <c r="A20" s="32" t="str">
        <f>A10</f>
        <v>8" PVC Pipe and Fittings</v>
      </c>
      <c r="B20" s="33">
        <f>E10</f>
        <v>5750</v>
      </c>
      <c r="C20" s="34">
        <v>0</v>
      </c>
      <c r="D20" s="68">
        <v>20</v>
      </c>
      <c r="E20" s="35">
        <f>(B20-C20)/D20</f>
        <v>287.5</v>
      </c>
      <c r="F20" s="35">
        <f>(B20+C20)/2*$F$19</f>
        <v>244.37500000000003</v>
      </c>
      <c r="G20" s="41">
        <f>((B20+C20)/2)*$G$19</f>
        <v>40.25</v>
      </c>
      <c r="H20" s="41">
        <f>E20+F20+G20</f>
        <v>572.125</v>
      </c>
      <c r="I20" s="41">
        <f>H20/$B$5</f>
        <v>6.5761494252873565</v>
      </c>
    </row>
    <row r="21" spans="1:9" x14ac:dyDescent="0.3">
      <c r="A21" s="7" t="str">
        <f>A11</f>
        <v>Sprinkler System (5 towers)</v>
      </c>
      <c r="B21" s="9">
        <f>E11</f>
        <v>52543</v>
      </c>
      <c r="C21" s="16">
        <v>0</v>
      </c>
      <c r="D21" s="28">
        <v>20</v>
      </c>
      <c r="E21" s="8">
        <f>(B21-C21)/D21</f>
        <v>2627.15</v>
      </c>
      <c r="F21" s="35">
        <f>(B21+C21)/2*$F$19</f>
        <v>2233.0775000000003</v>
      </c>
      <c r="G21" s="41">
        <f>((B21+C21)/2)*$G$19</f>
        <v>367.80099999999999</v>
      </c>
      <c r="H21" s="41">
        <f>E21+F21+G21</f>
        <v>5228.0285000000013</v>
      </c>
      <c r="I21" s="41">
        <f>H21/$B$5</f>
        <v>60.092281609195418</v>
      </c>
    </row>
    <row r="22" spans="1:9" x14ac:dyDescent="0.3">
      <c r="A22" s="7" t="str">
        <f>A12</f>
        <v>Pump Motor, 40 HP</v>
      </c>
      <c r="B22" s="9">
        <f>E12</f>
        <v>15000</v>
      </c>
      <c r="C22" s="16">
        <v>0</v>
      </c>
      <c r="D22" s="28">
        <v>20</v>
      </c>
      <c r="E22" s="8">
        <f>(B22-C22)/D22</f>
        <v>750</v>
      </c>
      <c r="F22" s="35">
        <f>(B22+C22)/2*$F$19</f>
        <v>637.5</v>
      </c>
      <c r="G22" s="41">
        <f>((B22+C22)/2)*$G$19</f>
        <v>105</v>
      </c>
      <c r="H22" s="41">
        <f>E22+F22+G22</f>
        <v>1492.5</v>
      </c>
      <c r="I22" s="41">
        <f>H22/$B$5</f>
        <v>17.155172413793103</v>
      </c>
    </row>
    <row r="23" spans="1:9" x14ac:dyDescent="0.3">
      <c r="A23" s="7" t="str">
        <f>A13</f>
        <v>10" Well</v>
      </c>
      <c r="B23" s="9">
        <f>E13</f>
        <v>10000</v>
      </c>
      <c r="C23" s="16">
        <v>0</v>
      </c>
      <c r="D23" s="28">
        <v>20</v>
      </c>
      <c r="E23" s="8">
        <f>(B23-C23)/D23</f>
        <v>500</v>
      </c>
      <c r="F23" s="35">
        <f>(B23+C23)/2*$F$19</f>
        <v>425.00000000000006</v>
      </c>
      <c r="G23" s="41">
        <f>((B23+C23)/2)*$G$19</f>
        <v>70</v>
      </c>
      <c r="H23" s="41">
        <f>E23+F23+G23</f>
        <v>995</v>
      </c>
      <c r="I23" s="41">
        <f>H23/$B$5</f>
        <v>11.436781609195402</v>
      </c>
    </row>
    <row r="24" spans="1:9" x14ac:dyDescent="0.3">
      <c r="A24" s="7" t="str">
        <f>A14</f>
        <v>Power Service</v>
      </c>
      <c r="B24" s="9">
        <f>E14</f>
        <v>2000</v>
      </c>
      <c r="C24" s="9">
        <v>0</v>
      </c>
      <c r="D24" s="28">
        <v>20</v>
      </c>
      <c r="E24" s="8">
        <f>(B24-C24)/D24</f>
        <v>100</v>
      </c>
      <c r="F24" s="35">
        <f>(B24+C24)/2*$F$19</f>
        <v>85</v>
      </c>
      <c r="G24" s="41">
        <f>((B24+C24)/2)*$G$19</f>
        <v>14</v>
      </c>
      <c r="H24" s="41">
        <f>E24+F24+G24</f>
        <v>199</v>
      </c>
      <c r="I24" s="41">
        <f>H24/$B$5</f>
        <v>2.2873563218390807</v>
      </c>
    </row>
    <row r="25" spans="1:9" x14ac:dyDescent="0.3">
      <c r="A25" s="11" t="s">
        <v>4</v>
      </c>
      <c r="B25" s="30">
        <f>SUM(B20:B24)</f>
        <v>85293</v>
      </c>
      <c r="C25" s="12"/>
      <c r="D25" s="12"/>
      <c r="E25" s="30">
        <f>SUM(E20:E24)</f>
        <v>4264.6499999999996</v>
      </c>
      <c r="F25" s="30">
        <f>SUM(F20:F24)</f>
        <v>3624.9525000000003</v>
      </c>
      <c r="G25" s="30">
        <f>SUM(G20:G24)</f>
        <v>597.05099999999993</v>
      </c>
      <c r="H25" s="30">
        <f>SUM(H20:H24)</f>
        <v>8486.6535000000003</v>
      </c>
      <c r="I25" s="30">
        <f>SUM(I20:I24)</f>
        <v>97.547741379310381</v>
      </c>
    </row>
    <row r="26" spans="1:9" s="10" customFormat="1" x14ac:dyDescent="0.3">
      <c r="A26" s="18"/>
      <c r="E26" s="19"/>
      <c r="F26" s="19"/>
      <c r="G26" s="20"/>
    </row>
    <row r="27" spans="1:9" s="10" customFormat="1" x14ac:dyDescent="0.3">
      <c r="A27" s="71" t="s">
        <v>8</v>
      </c>
      <c r="B27" s="6"/>
      <c r="C27" s="6"/>
      <c r="D27" s="6"/>
      <c r="E27" s="6"/>
      <c r="F27" s="42"/>
      <c r="G27" s="43"/>
      <c r="H27" s="43"/>
      <c r="I27" s="6"/>
    </row>
    <row r="28" spans="1:9" s="10" customFormat="1" ht="30.75" customHeight="1" x14ac:dyDescent="0.3">
      <c r="A28" s="44" t="s">
        <v>48</v>
      </c>
      <c r="B28" s="24" t="s">
        <v>51</v>
      </c>
      <c r="C28" s="24" t="s">
        <v>30</v>
      </c>
      <c r="D28" s="24" t="s">
        <v>49</v>
      </c>
      <c r="E28" s="25" t="s">
        <v>56</v>
      </c>
      <c r="F28" s="25" t="s">
        <v>50</v>
      </c>
      <c r="G28" s="45" t="s">
        <v>55</v>
      </c>
      <c r="H28" s="45" t="s">
        <v>31</v>
      </c>
      <c r="I28" s="24" t="s">
        <v>0</v>
      </c>
    </row>
    <row r="29" spans="1:9" s="10" customFormat="1" x14ac:dyDescent="0.3">
      <c r="A29" s="7" t="s">
        <v>48</v>
      </c>
      <c r="B29" s="46">
        <f>B6</f>
        <v>39</v>
      </c>
      <c r="C29" s="47">
        <v>40</v>
      </c>
      <c r="D29" s="57">
        <v>1.1299999999999999</v>
      </c>
      <c r="E29" s="69">
        <v>0.09</v>
      </c>
      <c r="F29" s="65">
        <v>8</v>
      </c>
      <c r="G29" s="59">
        <f>A51</f>
        <v>1425</v>
      </c>
      <c r="H29" s="59">
        <f>(B29*C29*D29*E29*F29)+G29</f>
        <v>2694.2159999999994</v>
      </c>
      <c r="I29" s="58">
        <f>H29/$B$5</f>
        <v>30.967999999999993</v>
      </c>
    </row>
    <row r="30" spans="1:9" s="10" customFormat="1" x14ac:dyDescent="0.3">
      <c r="A30" s="14" t="s">
        <v>32</v>
      </c>
      <c r="B30" s="26" t="s">
        <v>33</v>
      </c>
      <c r="C30" s="56" t="s">
        <v>34</v>
      </c>
      <c r="D30" s="62"/>
      <c r="E30" s="63"/>
      <c r="F30" s="63"/>
      <c r="G30" s="66"/>
      <c r="H30" s="66"/>
      <c r="I30" s="67"/>
    </row>
    <row r="31" spans="1:9" s="10" customFormat="1" x14ac:dyDescent="0.3">
      <c r="A31" s="7" t="str">
        <f>A10</f>
        <v>8" PVC Pipe and Fittings</v>
      </c>
      <c r="B31" s="8">
        <f>E10</f>
        <v>5750</v>
      </c>
      <c r="C31" s="50">
        <v>0</v>
      </c>
      <c r="D31" s="60"/>
      <c r="E31" s="35"/>
      <c r="F31" s="35"/>
      <c r="G31" s="61"/>
      <c r="H31" s="61">
        <f>C31*B31</f>
        <v>0</v>
      </c>
      <c r="I31" s="35">
        <f>H31/$B$5</f>
        <v>0</v>
      </c>
    </row>
    <row r="32" spans="1:9" s="10" customFormat="1" x14ac:dyDescent="0.3">
      <c r="A32" s="7" t="str">
        <f>A11</f>
        <v>Sprinkler System (5 towers)</v>
      </c>
      <c r="B32" s="8">
        <f>E11</f>
        <v>52543</v>
      </c>
      <c r="C32" s="50">
        <v>1.4999999999999999E-2</v>
      </c>
      <c r="D32" s="46"/>
      <c r="E32" s="8"/>
      <c r="F32" s="8"/>
      <c r="G32" s="49"/>
      <c r="H32" s="49">
        <f>C32*B32</f>
        <v>788.14499999999998</v>
      </c>
      <c r="I32" s="8">
        <f>H32/$B$5</f>
        <v>9.0591379310344831</v>
      </c>
    </row>
    <row r="33" spans="1:9" s="10" customFormat="1" x14ac:dyDescent="0.3">
      <c r="A33" s="7" t="str">
        <f>A12</f>
        <v>Pump Motor, 40 HP</v>
      </c>
      <c r="B33" s="8">
        <f>E12</f>
        <v>15000</v>
      </c>
      <c r="C33" s="50">
        <v>7.4999999999999997E-3</v>
      </c>
      <c r="D33" s="46"/>
      <c r="E33" s="8"/>
      <c r="F33" s="8"/>
      <c r="G33" s="49"/>
      <c r="H33" s="49">
        <f>C33*B33</f>
        <v>112.5</v>
      </c>
      <c r="I33" s="8">
        <f>H33/$B$5</f>
        <v>1.2931034482758621</v>
      </c>
    </row>
    <row r="34" spans="1:9" s="10" customFormat="1" x14ac:dyDescent="0.3">
      <c r="A34" s="7" t="str">
        <f>A13</f>
        <v>10" Well</v>
      </c>
      <c r="B34" s="8">
        <f>E13</f>
        <v>10000</v>
      </c>
      <c r="C34" s="50">
        <v>0</v>
      </c>
      <c r="D34" s="46"/>
      <c r="E34" s="8"/>
      <c r="F34" s="8"/>
      <c r="G34" s="49"/>
      <c r="H34" s="49">
        <f>C34*B34</f>
        <v>0</v>
      </c>
      <c r="I34" s="8">
        <f>H34/$B$5</f>
        <v>0</v>
      </c>
    </row>
    <row r="35" spans="1:9" s="10" customFormat="1" x14ac:dyDescent="0.3">
      <c r="A35" s="7" t="str">
        <f>A14</f>
        <v>Power Service</v>
      </c>
      <c r="B35" s="8">
        <f>E14</f>
        <v>2000</v>
      </c>
      <c r="C35" s="50">
        <v>0</v>
      </c>
      <c r="D35" s="57"/>
      <c r="E35" s="58"/>
      <c r="F35" s="58"/>
      <c r="G35" s="59"/>
      <c r="H35" s="59">
        <f>C35*B35</f>
        <v>0</v>
      </c>
      <c r="I35" s="58">
        <f>H35/$B$5</f>
        <v>0</v>
      </c>
    </row>
    <row r="36" spans="1:9" s="10" customFormat="1" x14ac:dyDescent="0.3">
      <c r="A36" s="14" t="s">
        <v>36</v>
      </c>
      <c r="B36" s="26" t="s">
        <v>37</v>
      </c>
      <c r="C36" s="56" t="s">
        <v>38</v>
      </c>
      <c r="D36" s="62"/>
      <c r="E36" s="63"/>
      <c r="F36" s="63"/>
      <c r="G36" s="64"/>
      <c r="H36" s="64"/>
      <c r="I36" s="51"/>
    </row>
    <row r="37" spans="1:9" s="10" customFormat="1" x14ac:dyDescent="0.3">
      <c r="A37" s="7" t="s">
        <v>39</v>
      </c>
      <c r="B37" s="48">
        <v>12</v>
      </c>
      <c r="C37" s="8">
        <v>9.0299999999999994</v>
      </c>
      <c r="D37" s="60"/>
      <c r="E37" s="35"/>
      <c r="F37" s="35"/>
      <c r="G37" s="61"/>
      <c r="H37" s="61">
        <f>C37*B37</f>
        <v>108.35999999999999</v>
      </c>
      <c r="I37" s="35">
        <f>H37/$B$5</f>
        <v>1.2455172413793101</v>
      </c>
    </row>
    <row r="38" spans="1:9" x14ac:dyDescent="0.3">
      <c r="A38" s="11" t="s">
        <v>35</v>
      </c>
      <c r="B38" s="12"/>
      <c r="C38" s="12"/>
      <c r="D38" s="12"/>
      <c r="E38" s="29"/>
      <c r="F38" s="51"/>
      <c r="G38" s="52"/>
      <c r="H38" s="52">
        <f>SUM(H29:H37)</f>
        <v>3703.2209999999995</v>
      </c>
      <c r="I38" s="52">
        <f>SUM(I29:I37)</f>
        <v>42.56575862068965</v>
      </c>
    </row>
    <row r="39" spans="1:9" x14ac:dyDescent="0.3">
      <c r="G39" s="3"/>
    </row>
    <row r="40" spans="1:9" x14ac:dyDescent="0.3">
      <c r="B40" s="23" t="s">
        <v>31</v>
      </c>
      <c r="C40" s="23" t="s">
        <v>42</v>
      </c>
      <c r="D40" s="23" t="s">
        <v>43</v>
      </c>
      <c r="G40" s="3"/>
    </row>
    <row r="41" spans="1:9" x14ac:dyDescent="0.3">
      <c r="A41" s="23" t="s">
        <v>40</v>
      </c>
      <c r="B41" s="55">
        <f>H25</f>
        <v>8486.6535000000003</v>
      </c>
      <c r="C41" s="72">
        <f>I25</f>
        <v>97.547741379310381</v>
      </c>
      <c r="D41" s="27">
        <f>I25/F29</f>
        <v>12.193467672413798</v>
      </c>
    </row>
    <row r="42" spans="1:9" x14ac:dyDescent="0.3">
      <c r="A42" s="23" t="s">
        <v>41</v>
      </c>
      <c r="B42" s="55">
        <f>H38</f>
        <v>3703.2209999999995</v>
      </c>
      <c r="C42" s="27">
        <f>I38</f>
        <v>42.56575862068965</v>
      </c>
      <c r="D42" s="72">
        <f>I38/F29</f>
        <v>5.3207198275862062</v>
      </c>
    </row>
    <row r="43" spans="1:9" x14ac:dyDescent="0.3">
      <c r="A43" s="73" t="s">
        <v>44</v>
      </c>
      <c r="B43" s="42">
        <f>B41+B42</f>
        <v>12189.8745</v>
      </c>
      <c r="C43" s="42">
        <f>C41+C42</f>
        <v>140.11350000000004</v>
      </c>
      <c r="D43" s="42">
        <f>D41+D42</f>
        <v>17.514187500000006</v>
      </c>
    </row>
    <row r="45" spans="1:9" x14ac:dyDescent="0.3">
      <c r="A45" s="79" t="s">
        <v>57</v>
      </c>
      <c r="B45" s="80"/>
      <c r="C45" s="80"/>
      <c r="D45" s="80"/>
      <c r="E45" s="80"/>
    </row>
    <row r="46" spans="1:9" x14ac:dyDescent="0.3">
      <c r="A46" s="74" t="s">
        <v>64</v>
      </c>
      <c r="B46" s="74"/>
      <c r="C46" s="74" t="s">
        <v>66</v>
      </c>
      <c r="D46" s="75"/>
      <c r="E46" s="75"/>
    </row>
    <row r="47" spans="1:9" x14ac:dyDescent="0.3">
      <c r="A47" s="46">
        <f>C47*E47</f>
        <v>75</v>
      </c>
      <c r="B47" s="76" t="s">
        <v>59</v>
      </c>
      <c r="C47" s="47">
        <f>C29</f>
        <v>40</v>
      </c>
      <c r="D47" s="77" t="s">
        <v>58</v>
      </c>
      <c r="E47" s="46">
        <v>1.875</v>
      </c>
    </row>
    <row r="48" spans="1:9" ht="27.6" x14ac:dyDescent="0.3">
      <c r="A48" s="78" t="s">
        <v>63</v>
      </c>
      <c r="B48" s="75"/>
      <c r="C48" s="74" t="s">
        <v>64</v>
      </c>
      <c r="D48" s="75"/>
      <c r="E48" s="74" t="s">
        <v>65</v>
      </c>
    </row>
    <row r="49" spans="1:5" x14ac:dyDescent="0.3">
      <c r="A49" s="8">
        <f>C49*E49</f>
        <v>356.25</v>
      </c>
      <c r="B49" s="76" t="s">
        <v>59</v>
      </c>
      <c r="C49" s="46">
        <f>A47</f>
        <v>75</v>
      </c>
      <c r="D49" s="77" t="s">
        <v>58</v>
      </c>
      <c r="E49" s="8">
        <v>4.75</v>
      </c>
    </row>
    <row r="50" spans="1:5" ht="41.4" x14ac:dyDescent="0.3">
      <c r="A50" s="74" t="s">
        <v>61</v>
      </c>
      <c r="B50" s="75"/>
      <c r="C50" s="78" t="s">
        <v>62</v>
      </c>
      <c r="D50" s="75"/>
      <c r="E50" s="78" t="s">
        <v>60</v>
      </c>
    </row>
    <row r="51" spans="1:5" x14ac:dyDescent="0.3">
      <c r="A51" s="27">
        <f>C51*E51</f>
        <v>1425</v>
      </c>
      <c r="B51" s="76" t="s">
        <v>59</v>
      </c>
      <c r="C51" s="46">
        <v>4</v>
      </c>
      <c r="D51" s="77" t="s">
        <v>58</v>
      </c>
      <c r="E51" s="27">
        <f>A49</f>
        <v>356.25</v>
      </c>
    </row>
  </sheetData>
  <sheetProtection algorithmName="SHA-512" hashValue="WZj16cP+2kJe3ILeTdVagk2/fS+xn3tPjINi0h4kgnoomlxXvgu/9LJDsu/lNVD6oBeMWlJ+GjMe7kX/Qw+mzw==" saltValue="gYUOX46Hsq/wqc5LDJ1c8w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activeCell="F61" sqref="F61"/>
    </sheetView>
  </sheetViews>
  <sheetFormatPr defaultColWidth="9.109375" defaultRowHeight="13.8" x14ac:dyDescent="0.3"/>
  <cols>
    <col min="1" max="1" width="27.5546875" style="82" customWidth="1"/>
    <col min="2" max="6" width="12.33203125" style="82" customWidth="1"/>
    <col min="7" max="7" width="13.88671875" style="82" customWidth="1"/>
    <col min="8" max="9" width="12.33203125" style="82" customWidth="1"/>
    <col min="10" max="10" width="9.109375" style="82"/>
    <col min="11" max="11" width="29.109375" style="82" customWidth="1"/>
    <col min="12" max="12" width="3.5546875" style="82" customWidth="1"/>
    <col min="13" max="13" width="7.77734375" style="82" customWidth="1"/>
    <col min="14" max="14" width="2.6640625" style="82" customWidth="1"/>
    <col min="15" max="15" width="6" style="82" customWidth="1"/>
    <col min="16" max="16384" width="9.109375" style="82"/>
  </cols>
  <sheetData>
    <row r="1" spans="1:8" ht="15.6" x14ac:dyDescent="0.3">
      <c r="A1" s="81" t="s">
        <v>45</v>
      </c>
      <c r="B1" s="81"/>
      <c r="C1" s="81"/>
      <c r="D1" s="81"/>
    </row>
    <row r="2" spans="1:8" ht="15.6" x14ac:dyDescent="0.3">
      <c r="A2" s="83" t="s">
        <v>9</v>
      </c>
      <c r="B2" s="81"/>
      <c r="C2" s="81"/>
      <c r="D2" s="81"/>
    </row>
    <row r="3" spans="1:8" ht="11.25" customHeight="1" x14ac:dyDescent="0.3">
      <c r="A3" s="83"/>
      <c r="B3" s="81"/>
      <c r="C3" s="81"/>
      <c r="D3" s="81"/>
      <c r="H3" s="84"/>
    </row>
    <row r="4" spans="1:8" ht="11.25" customHeight="1" x14ac:dyDescent="0.3">
      <c r="A4" s="85" t="s">
        <v>10</v>
      </c>
      <c r="B4" s="142" t="s">
        <v>12</v>
      </c>
      <c r="C4" s="86"/>
      <c r="D4" s="81"/>
    </row>
    <row r="5" spans="1:8" ht="11.25" customHeight="1" x14ac:dyDescent="0.3">
      <c r="A5" s="85" t="s">
        <v>11</v>
      </c>
      <c r="B5" s="143">
        <v>87</v>
      </c>
      <c r="C5" s="82" t="s">
        <v>13</v>
      </c>
      <c r="D5" s="81"/>
    </row>
    <row r="6" spans="1:8" ht="11.25" customHeight="1" x14ac:dyDescent="0.3">
      <c r="A6" s="85" t="s">
        <v>52</v>
      </c>
      <c r="B6" s="143">
        <v>39</v>
      </c>
      <c r="C6" s="82" t="s">
        <v>14</v>
      </c>
      <c r="D6" s="81"/>
    </row>
    <row r="7" spans="1:8" ht="15.6" x14ac:dyDescent="0.3">
      <c r="A7" s="81" t="s">
        <v>53</v>
      </c>
      <c r="B7" s="86"/>
      <c r="D7" s="81"/>
    </row>
    <row r="8" spans="1:8" x14ac:dyDescent="0.3">
      <c r="A8" s="87" t="s">
        <v>6</v>
      </c>
      <c r="B8" s="87"/>
      <c r="C8" s="87"/>
      <c r="D8" s="87"/>
      <c r="E8" s="88"/>
      <c r="F8" s="88"/>
    </row>
    <row r="9" spans="1:8" s="86" customFormat="1" x14ac:dyDescent="0.3">
      <c r="A9" s="89" t="s">
        <v>5</v>
      </c>
      <c r="B9" s="90" t="s">
        <v>1</v>
      </c>
      <c r="C9" s="90" t="s">
        <v>2</v>
      </c>
      <c r="D9" s="90" t="s">
        <v>18</v>
      </c>
      <c r="E9" s="91" t="s">
        <v>15</v>
      </c>
      <c r="F9" s="91" t="s">
        <v>0</v>
      </c>
    </row>
    <row r="10" spans="1:8" x14ac:dyDescent="0.3">
      <c r="A10" s="144" t="s">
        <v>16</v>
      </c>
      <c r="B10" s="145" t="s">
        <v>17</v>
      </c>
      <c r="C10" s="146">
        <v>5.75</v>
      </c>
      <c r="D10" s="145">
        <v>1000</v>
      </c>
      <c r="E10" s="92">
        <f>(C10*D10)</f>
        <v>5750</v>
      </c>
      <c r="F10" s="92">
        <f>E10/$B$5</f>
        <v>66.091954022988503</v>
      </c>
    </row>
    <row r="11" spans="1:8" x14ac:dyDescent="0.3">
      <c r="A11" s="144" t="s">
        <v>19</v>
      </c>
      <c r="B11" s="145"/>
      <c r="C11" s="146">
        <v>52543</v>
      </c>
      <c r="D11" s="145">
        <v>1</v>
      </c>
      <c r="E11" s="92">
        <f>(C11*D11)</f>
        <v>52543</v>
      </c>
      <c r="F11" s="92">
        <f>E11/$B$5</f>
        <v>603.94252873563221</v>
      </c>
    </row>
    <row r="12" spans="1:8" x14ac:dyDescent="0.3">
      <c r="A12" s="144" t="s">
        <v>47</v>
      </c>
      <c r="B12" s="145"/>
      <c r="C12" s="146">
        <v>17500</v>
      </c>
      <c r="D12" s="145">
        <v>1</v>
      </c>
      <c r="E12" s="92">
        <v>15000</v>
      </c>
      <c r="F12" s="92">
        <f>E12/$B$5</f>
        <v>172.41379310344828</v>
      </c>
    </row>
    <row r="13" spans="1:8" x14ac:dyDescent="0.3">
      <c r="A13" s="144" t="s">
        <v>54</v>
      </c>
      <c r="B13" s="145"/>
      <c r="C13" s="146">
        <v>10000</v>
      </c>
      <c r="D13" s="145">
        <v>1</v>
      </c>
      <c r="E13" s="92">
        <f>(C13*D13)</f>
        <v>10000</v>
      </c>
      <c r="F13" s="92">
        <f>E13/$B$5</f>
        <v>114.94252873563218</v>
      </c>
    </row>
    <row r="14" spans="1:8" x14ac:dyDescent="0.3">
      <c r="A14" s="144" t="s">
        <v>46</v>
      </c>
      <c r="B14" s="145"/>
      <c r="C14" s="146">
        <v>2000</v>
      </c>
      <c r="D14" s="145">
        <v>1</v>
      </c>
      <c r="E14" s="92">
        <f>(C14*D14)</f>
        <v>2000</v>
      </c>
      <c r="F14" s="92">
        <f>E14/$B$5</f>
        <v>22.988505747126435</v>
      </c>
    </row>
    <row r="15" spans="1:8" x14ac:dyDescent="0.3">
      <c r="A15" s="144"/>
      <c r="B15" s="145"/>
      <c r="C15" s="146"/>
      <c r="D15" s="145"/>
      <c r="E15" s="92">
        <f t="shared" ref="E15:E16" si="0">(C15*D15)</f>
        <v>0</v>
      </c>
      <c r="F15" s="92">
        <f t="shared" ref="F15:F16" si="1">E15/$B$5</f>
        <v>0</v>
      </c>
    </row>
    <row r="16" spans="1:8" x14ac:dyDescent="0.3">
      <c r="A16" s="144"/>
      <c r="B16" s="145"/>
      <c r="C16" s="146"/>
      <c r="D16" s="145"/>
      <c r="E16" s="92">
        <f t="shared" si="0"/>
        <v>0</v>
      </c>
      <c r="F16" s="92">
        <f t="shared" si="1"/>
        <v>0</v>
      </c>
    </row>
    <row r="17" spans="1:9" x14ac:dyDescent="0.3">
      <c r="A17" s="93" t="s">
        <v>20</v>
      </c>
      <c r="B17" s="94"/>
      <c r="C17" s="94"/>
      <c r="D17" s="94"/>
      <c r="E17" s="95">
        <f>SUM(E10:E16)</f>
        <v>85293</v>
      </c>
      <c r="F17" s="95">
        <f>SUM(F10:F16)</f>
        <v>980.37931034482756</v>
      </c>
    </row>
    <row r="18" spans="1:9" x14ac:dyDescent="0.3">
      <c r="A18" s="96"/>
      <c r="E18" s="97"/>
      <c r="F18" s="97"/>
    </row>
    <row r="19" spans="1:9" x14ac:dyDescent="0.3">
      <c r="A19" s="87" t="s">
        <v>7</v>
      </c>
      <c r="B19" s="88"/>
      <c r="C19" s="88"/>
      <c r="D19" s="88"/>
      <c r="E19" s="88"/>
      <c r="F19" s="88"/>
      <c r="G19" s="88"/>
      <c r="H19" s="88"/>
      <c r="I19" s="88"/>
    </row>
    <row r="20" spans="1:9" ht="13.5" customHeight="1" x14ac:dyDescent="0.3">
      <c r="A20" s="98" t="s">
        <v>5</v>
      </c>
      <c r="B20" s="99" t="s">
        <v>28</v>
      </c>
      <c r="C20" s="99" t="s">
        <v>21</v>
      </c>
      <c r="D20" s="99" t="s">
        <v>29</v>
      </c>
      <c r="E20" s="100" t="s">
        <v>22</v>
      </c>
      <c r="F20" s="100" t="s">
        <v>23</v>
      </c>
      <c r="G20" s="99" t="s">
        <v>24</v>
      </c>
      <c r="H20" s="99" t="s">
        <v>25</v>
      </c>
      <c r="I20" s="99" t="s">
        <v>0</v>
      </c>
    </row>
    <row r="21" spans="1:9" s="102" customFormat="1" ht="13.5" customHeight="1" x14ac:dyDescent="0.3">
      <c r="A21" s="101"/>
      <c r="B21" s="101" t="s">
        <v>26</v>
      </c>
      <c r="C21" s="101"/>
      <c r="D21" s="101" t="s">
        <v>27</v>
      </c>
      <c r="E21" s="101"/>
      <c r="F21" s="150">
        <v>8.5000000000000006E-2</v>
      </c>
      <c r="G21" s="150">
        <v>1.4E-2</v>
      </c>
      <c r="H21" s="101"/>
      <c r="I21" s="101"/>
    </row>
    <row r="22" spans="1:9" x14ac:dyDescent="0.3">
      <c r="A22" s="103" t="str">
        <f>A10</f>
        <v>8" PVC Pipe and Fittings</v>
      </c>
      <c r="B22" s="104">
        <f>E10</f>
        <v>5750</v>
      </c>
      <c r="C22" s="147">
        <v>0</v>
      </c>
      <c r="D22" s="148">
        <v>20</v>
      </c>
      <c r="E22" s="105">
        <f t="shared" ref="E22:E28" si="2">(B22-C22)/D22</f>
        <v>287.5</v>
      </c>
      <c r="F22" s="105">
        <f>(B22+C22)/2*$F$21</f>
        <v>244.37500000000003</v>
      </c>
      <c r="G22" s="106">
        <f>((B22+C22)/2)*$G$21</f>
        <v>40.25</v>
      </c>
      <c r="H22" s="106">
        <f>E22+F22+G22</f>
        <v>572.125</v>
      </c>
      <c r="I22" s="106">
        <f>H22/$B$5</f>
        <v>6.5761494252873565</v>
      </c>
    </row>
    <row r="23" spans="1:9" x14ac:dyDescent="0.3">
      <c r="A23" s="107" t="str">
        <f>A11</f>
        <v>Sprinkler System (5 towers)</v>
      </c>
      <c r="B23" s="108">
        <f>E11</f>
        <v>52543</v>
      </c>
      <c r="C23" s="149">
        <v>0</v>
      </c>
      <c r="D23" s="145">
        <v>20</v>
      </c>
      <c r="E23" s="92">
        <f t="shared" si="2"/>
        <v>2627.15</v>
      </c>
      <c r="F23" s="105">
        <f>(B23+C23)/2*$F$21</f>
        <v>2233.0775000000003</v>
      </c>
      <c r="G23" s="106">
        <f>((B23+C23)/2)*$G$21</f>
        <v>367.80099999999999</v>
      </c>
      <c r="H23" s="106">
        <f>E23+F23+G23</f>
        <v>5228.0285000000013</v>
      </c>
      <c r="I23" s="106">
        <f>H23/$B$5</f>
        <v>60.092281609195418</v>
      </c>
    </row>
    <row r="24" spans="1:9" x14ac:dyDescent="0.3">
      <c r="A24" s="107" t="str">
        <f>A12</f>
        <v>Pump Motor, 40 HP</v>
      </c>
      <c r="B24" s="108">
        <f>E12</f>
        <v>15000</v>
      </c>
      <c r="C24" s="149">
        <v>0</v>
      </c>
      <c r="D24" s="145">
        <v>20</v>
      </c>
      <c r="E24" s="92">
        <f t="shared" si="2"/>
        <v>750</v>
      </c>
      <c r="F24" s="105">
        <f>(B24+C24)/2*$F$21</f>
        <v>637.5</v>
      </c>
      <c r="G24" s="106">
        <f>((B24+C24)/2)*$G$21</f>
        <v>105</v>
      </c>
      <c r="H24" s="106">
        <f>E24+F24+G24</f>
        <v>1492.5</v>
      </c>
      <c r="I24" s="106">
        <f>H24/$B$5</f>
        <v>17.155172413793103</v>
      </c>
    </row>
    <row r="25" spans="1:9" x14ac:dyDescent="0.3">
      <c r="A25" s="107" t="str">
        <f>A13</f>
        <v>10" Well</v>
      </c>
      <c r="B25" s="108">
        <f>E13</f>
        <v>10000</v>
      </c>
      <c r="C25" s="149">
        <v>0</v>
      </c>
      <c r="D25" s="145">
        <v>20</v>
      </c>
      <c r="E25" s="92">
        <f t="shared" si="2"/>
        <v>500</v>
      </c>
      <c r="F25" s="105">
        <f>(B25+C25)/2*$F$21</f>
        <v>425.00000000000006</v>
      </c>
      <c r="G25" s="106">
        <f>((B25+C25)/2)*$G$21</f>
        <v>70</v>
      </c>
      <c r="H25" s="106">
        <f>E25+F25+G25</f>
        <v>995</v>
      </c>
      <c r="I25" s="106">
        <f>H25/$B$5</f>
        <v>11.436781609195402</v>
      </c>
    </row>
    <row r="26" spans="1:9" x14ac:dyDescent="0.3">
      <c r="A26" s="107" t="str">
        <f>A14</f>
        <v>Power Service</v>
      </c>
      <c r="B26" s="108">
        <f>E14</f>
        <v>2000</v>
      </c>
      <c r="C26" s="149">
        <v>0</v>
      </c>
      <c r="D26" s="145">
        <v>20</v>
      </c>
      <c r="E26" s="92">
        <f t="shared" si="2"/>
        <v>100</v>
      </c>
      <c r="F26" s="105">
        <f>(B26+C26)/2*$F$21</f>
        <v>85</v>
      </c>
      <c r="G26" s="106">
        <f>((B26+C26)/2)*$G$21</f>
        <v>14</v>
      </c>
      <c r="H26" s="106">
        <f>E26+F26+G26</f>
        <v>199</v>
      </c>
      <c r="I26" s="106">
        <f>H26/$B$5</f>
        <v>2.2873563218390807</v>
      </c>
    </row>
    <row r="27" spans="1:9" x14ac:dyDescent="0.3">
      <c r="A27" s="107">
        <f t="shared" ref="A27:A28" si="3">A15</f>
        <v>0</v>
      </c>
      <c r="B27" s="108">
        <f t="shared" ref="B27:B28" si="4">E15</f>
        <v>0</v>
      </c>
      <c r="C27" s="149">
        <v>0</v>
      </c>
      <c r="D27" s="145">
        <v>1</v>
      </c>
      <c r="E27" s="92">
        <f t="shared" si="2"/>
        <v>0</v>
      </c>
      <c r="F27" s="105">
        <f t="shared" ref="F27:F28" si="5">(B27+C27)/2*$F$21</f>
        <v>0</v>
      </c>
      <c r="G27" s="106">
        <f t="shared" ref="G27:G28" si="6">((B27+C27)/2)*$G$21</f>
        <v>0</v>
      </c>
      <c r="H27" s="106">
        <f t="shared" ref="H27:H28" si="7">E27+F27+G27</f>
        <v>0</v>
      </c>
      <c r="I27" s="106">
        <f t="shared" ref="I27:I28" si="8">H27/$B$5</f>
        <v>0</v>
      </c>
    </row>
    <row r="28" spans="1:9" x14ac:dyDescent="0.3">
      <c r="A28" s="107">
        <f t="shared" si="3"/>
        <v>0</v>
      </c>
      <c r="B28" s="108">
        <f t="shared" si="4"/>
        <v>0</v>
      </c>
      <c r="C28" s="149">
        <v>0</v>
      </c>
      <c r="D28" s="145">
        <v>1</v>
      </c>
      <c r="E28" s="92">
        <f t="shared" si="2"/>
        <v>0</v>
      </c>
      <c r="F28" s="105">
        <f t="shared" si="5"/>
        <v>0</v>
      </c>
      <c r="G28" s="106">
        <f t="shared" si="6"/>
        <v>0</v>
      </c>
      <c r="H28" s="106">
        <f t="shared" si="7"/>
        <v>0</v>
      </c>
      <c r="I28" s="106">
        <f t="shared" si="8"/>
        <v>0</v>
      </c>
    </row>
    <row r="29" spans="1:9" x14ac:dyDescent="0.3">
      <c r="A29" s="93" t="s">
        <v>4</v>
      </c>
      <c r="B29" s="109">
        <f>SUM(B22:B28)</f>
        <v>85293</v>
      </c>
      <c r="C29" s="94"/>
      <c r="D29" s="94"/>
      <c r="E29" s="109">
        <f>SUM(E22:E28)</f>
        <v>4264.6499999999996</v>
      </c>
      <c r="F29" s="109">
        <f>SUM(F22:F28)</f>
        <v>3624.9525000000003</v>
      </c>
      <c r="G29" s="109">
        <f>SUM(G22:G28)</f>
        <v>597.05099999999993</v>
      </c>
      <c r="H29" s="109">
        <f>SUM(H22:H28)</f>
        <v>8486.6535000000003</v>
      </c>
      <c r="I29" s="109">
        <f>SUM(I22:I28)</f>
        <v>97.547741379310381</v>
      </c>
    </row>
    <row r="30" spans="1:9" s="111" customFormat="1" x14ac:dyDescent="0.3">
      <c r="A30" s="110"/>
      <c r="E30" s="112"/>
      <c r="F30" s="112"/>
    </row>
    <row r="31" spans="1:9" s="111" customFormat="1" x14ac:dyDescent="0.3">
      <c r="A31" s="87" t="s">
        <v>8</v>
      </c>
      <c r="B31" s="88"/>
      <c r="C31" s="88"/>
      <c r="D31" s="88"/>
      <c r="E31" s="88"/>
      <c r="F31" s="113"/>
      <c r="G31" s="88"/>
      <c r="H31" s="88"/>
      <c r="I31" s="88"/>
    </row>
    <row r="32" spans="1:9" s="111" customFormat="1" ht="30.75" customHeight="1" x14ac:dyDescent="0.3">
      <c r="A32" s="114" t="s">
        <v>48</v>
      </c>
      <c r="B32" s="115" t="s">
        <v>51</v>
      </c>
      <c r="C32" s="115" t="s">
        <v>30</v>
      </c>
      <c r="D32" s="115" t="s">
        <v>49</v>
      </c>
      <c r="E32" s="116" t="s">
        <v>56</v>
      </c>
      <c r="F32" s="116" t="s">
        <v>50</v>
      </c>
      <c r="G32" s="115" t="s">
        <v>55</v>
      </c>
      <c r="H32" s="115" t="s">
        <v>31</v>
      </c>
      <c r="I32" s="115" t="s">
        <v>0</v>
      </c>
    </row>
    <row r="33" spans="1:11" s="111" customFormat="1" x14ac:dyDescent="0.3">
      <c r="A33" s="107" t="s">
        <v>48</v>
      </c>
      <c r="B33" s="117">
        <f>B6</f>
        <v>39</v>
      </c>
      <c r="C33" s="151">
        <v>40</v>
      </c>
      <c r="D33" s="118">
        <v>1.1299999999999999</v>
      </c>
      <c r="E33" s="154">
        <v>0.09</v>
      </c>
      <c r="F33" s="155">
        <v>8</v>
      </c>
      <c r="G33" s="119">
        <f>A57</f>
        <v>1425</v>
      </c>
      <c r="H33" s="119">
        <f>(B33*C33*D33*E33*F33)+G33</f>
        <v>2694.2159999999994</v>
      </c>
      <c r="I33" s="119">
        <f>H33/$B$5</f>
        <v>30.967999999999993</v>
      </c>
    </row>
    <row r="34" spans="1:11" s="111" customFormat="1" x14ac:dyDescent="0.3">
      <c r="A34" s="89" t="s">
        <v>32</v>
      </c>
      <c r="B34" s="90" t="s">
        <v>33</v>
      </c>
      <c r="C34" s="120" t="s">
        <v>34</v>
      </c>
      <c r="D34" s="121"/>
      <c r="E34" s="122"/>
      <c r="F34" s="122"/>
      <c r="G34" s="123"/>
      <c r="H34" s="123"/>
      <c r="I34" s="124"/>
    </row>
    <row r="35" spans="1:11" s="111" customFormat="1" x14ac:dyDescent="0.3">
      <c r="A35" s="107" t="str">
        <f>A10</f>
        <v>8" PVC Pipe and Fittings</v>
      </c>
      <c r="B35" s="92">
        <f>E10</f>
        <v>5750</v>
      </c>
      <c r="C35" s="152">
        <v>0</v>
      </c>
      <c r="D35" s="125"/>
      <c r="E35" s="105"/>
      <c r="F35" s="105"/>
      <c r="G35" s="105"/>
      <c r="H35" s="105">
        <f>C35*B35</f>
        <v>0</v>
      </c>
      <c r="I35" s="105">
        <f>H35/$B$5</f>
        <v>0</v>
      </c>
      <c r="K35" s="112"/>
    </row>
    <row r="36" spans="1:11" s="111" customFormat="1" x14ac:dyDescent="0.3">
      <c r="A36" s="107" t="str">
        <f>A11</f>
        <v>Sprinkler System (5 towers)</v>
      </c>
      <c r="B36" s="92">
        <f>E11</f>
        <v>52543</v>
      </c>
      <c r="C36" s="152">
        <v>1.4999999999999999E-2</v>
      </c>
      <c r="D36" s="117"/>
      <c r="E36" s="92"/>
      <c r="F36" s="92"/>
      <c r="G36" s="92"/>
      <c r="H36" s="92">
        <f>C36*B36</f>
        <v>788.14499999999998</v>
      </c>
      <c r="I36" s="92">
        <f>H36/$B$5</f>
        <v>9.0591379310344831</v>
      </c>
    </row>
    <row r="37" spans="1:11" s="111" customFormat="1" x14ac:dyDescent="0.3">
      <c r="A37" s="107" t="str">
        <f>A12</f>
        <v>Pump Motor, 40 HP</v>
      </c>
      <c r="B37" s="92">
        <f>E12</f>
        <v>15000</v>
      </c>
      <c r="C37" s="152">
        <v>7.4999999999999997E-3</v>
      </c>
      <c r="D37" s="117"/>
      <c r="E37" s="92"/>
      <c r="F37" s="92"/>
      <c r="G37" s="92"/>
      <c r="H37" s="92">
        <f>C37*B37</f>
        <v>112.5</v>
      </c>
      <c r="I37" s="92">
        <f>H37/$B$5</f>
        <v>1.2931034482758621</v>
      </c>
    </row>
    <row r="38" spans="1:11" s="111" customFormat="1" x14ac:dyDescent="0.3">
      <c r="A38" s="107" t="str">
        <f>A13</f>
        <v>10" Well</v>
      </c>
      <c r="B38" s="92">
        <f>E13</f>
        <v>10000</v>
      </c>
      <c r="C38" s="152">
        <v>0</v>
      </c>
      <c r="D38" s="117"/>
      <c r="E38" s="92"/>
      <c r="F38" s="92"/>
      <c r="G38" s="92"/>
      <c r="H38" s="92">
        <f>C38*B38</f>
        <v>0</v>
      </c>
      <c r="I38" s="92">
        <f>H38/$B$5</f>
        <v>0</v>
      </c>
    </row>
    <row r="39" spans="1:11" s="111" customFormat="1" x14ac:dyDescent="0.3">
      <c r="A39" s="107" t="str">
        <f>A14</f>
        <v>Power Service</v>
      </c>
      <c r="B39" s="92">
        <f>E14</f>
        <v>2000</v>
      </c>
      <c r="C39" s="152">
        <v>0</v>
      </c>
      <c r="D39" s="118"/>
      <c r="E39" s="119"/>
      <c r="F39" s="119"/>
      <c r="G39" s="119"/>
      <c r="H39" s="119">
        <f>C39*B39</f>
        <v>0</v>
      </c>
      <c r="I39" s="119">
        <f>H39/$B$5</f>
        <v>0</v>
      </c>
    </row>
    <row r="40" spans="1:11" s="111" customFormat="1" x14ac:dyDescent="0.3">
      <c r="A40" s="107">
        <f t="shared" ref="A40:A41" si="9">A15</f>
        <v>0</v>
      </c>
      <c r="B40" s="92">
        <f t="shared" ref="B40:B41" si="10">E15</f>
        <v>0</v>
      </c>
      <c r="C40" s="152">
        <v>0</v>
      </c>
      <c r="D40" s="117"/>
      <c r="E40" s="92"/>
      <c r="F40" s="92"/>
      <c r="G40" s="92"/>
      <c r="H40" s="119">
        <f t="shared" ref="H40:H41" si="11">C40*B40</f>
        <v>0</v>
      </c>
      <c r="I40" s="119">
        <f t="shared" ref="I40:I41" si="12">H40/$B$5</f>
        <v>0</v>
      </c>
    </row>
    <row r="41" spans="1:11" s="111" customFormat="1" x14ac:dyDescent="0.3">
      <c r="A41" s="107">
        <f t="shared" si="9"/>
        <v>0</v>
      </c>
      <c r="B41" s="92">
        <f t="shared" si="10"/>
        <v>0</v>
      </c>
      <c r="C41" s="152">
        <v>0</v>
      </c>
      <c r="D41" s="117"/>
      <c r="E41" s="92"/>
      <c r="F41" s="92"/>
      <c r="G41" s="92"/>
      <c r="H41" s="119">
        <f t="shared" si="11"/>
        <v>0</v>
      </c>
      <c r="I41" s="119">
        <f t="shared" si="12"/>
        <v>0</v>
      </c>
    </row>
    <row r="42" spans="1:11" s="111" customFormat="1" x14ac:dyDescent="0.3">
      <c r="A42" s="89" t="s">
        <v>36</v>
      </c>
      <c r="B42" s="90" t="s">
        <v>37</v>
      </c>
      <c r="C42" s="120" t="s">
        <v>38</v>
      </c>
      <c r="D42" s="121"/>
      <c r="E42" s="122"/>
      <c r="F42" s="122"/>
      <c r="G42" s="122"/>
      <c r="H42" s="122"/>
      <c r="I42" s="126"/>
    </row>
    <row r="43" spans="1:11" s="111" customFormat="1" x14ac:dyDescent="0.3">
      <c r="A43" s="107" t="s">
        <v>39</v>
      </c>
      <c r="B43" s="153">
        <v>12</v>
      </c>
      <c r="C43" s="146">
        <v>9.0299999999999994</v>
      </c>
      <c r="D43" s="125"/>
      <c r="E43" s="105"/>
      <c r="F43" s="105"/>
      <c r="G43" s="105"/>
      <c r="H43" s="105">
        <f>C43*B43</f>
        <v>108.35999999999999</v>
      </c>
      <c r="I43" s="105">
        <f>H43/$B$5</f>
        <v>1.2455172413793101</v>
      </c>
    </row>
    <row r="44" spans="1:11" x14ac:dyDescent="0.3">
      <c r="A44" s="93" t="s">
        <v>35</v>
      </c>
      <c r="B44" s="94"/>
      <c r="C44" s="94"/>
      <c r="D44" s="94"/>
      <c r="E44" s="127"/>
      <c r="F44" s="126"/>
      <c r="G44" s="128"/>
      <c r="H44" s="128">
        <f>SUM(H33:H43)</f>
        <v>3703.2209999999995</v>
      </c>
      <c r="I44" s="128">
        <f>SUM(I33:I43)</f>
        <v>42.56575862068965</v>
      </c>
    </row>
    <row r="46" spans="1:11" x14ac:dyDescent="0.3">
      <c r="B46" s="129" t="s">
        <v>31</v>
      </c>
      <c r="C46" s="129" t="s">
        <v>42</v>
      </c>
      <c r="D46" s="129" t="s">
        <v>43</v>
      </c>
    </row>
    <row r="47" spans="1:11" x14ac:dyDescent="0.3">
      <c r="A47" s="129" t="s">
        <v>40</v>
      </c>
      <c r="B47" s="130">
        <f>H29</f>
        <v>8486.6535000000003</v>
      </c>
      <c r="C47" s="131">
        <f>I29</f>
        <v>97.547741379310381</v>
      </c>
      <c r="D47" s="132">
        <f>I29/F33</f>
        <v>12.193467672413798</v>
      </c>
    </row>
    <row r="48" spans="1:11" x14ac:dyDescent="0.3">
      <c r="A48" s="129" t="s">
        <v>41</v>
      </c>
      <c r="B48" s="130">
        <f>H44</f>
        <v>3703.2209999999995</v>
      </c>
      <c r="C48" s="132">
        <f>I44</f>
        <v>42.56575862068965</v>
      </c>
      <c r="D48" s="131">
        <f>I44/F33</f>
        <v>5.3207198275862062</v>
      </c>
    </row>
    <row r="49" spans="1:5" x14ac:dyDescent="0.3">
      <c r="A49" s="133" t="s">
        <v>44</v>
      </c>
      <c r="B49" s="113">
        <f>B47+B48</f>
        <v>12189.8745</v>
      </c>
      <c r="C49" s="113">
        <f>C47+C48</f>
        <v>140.11350000000004</v>
      </c>
      <c r="D49" s="113">
        <f>D47+D48</f>
        <v>17.514187500000006</v>
      </c>
    </row>
    <row r="51" spans="1:5" x14ac:dyDescent="0.3">
      <c r="A51" s="134" t="s">
        <v>57</v>
      </c>
      <c r="B51" s="135"/>
      <c r="C51" s="135"/>
      <c r="D51" s="135"/>
      <c r="E51" s="135"/>
    </row>
    <row r="52" spans="1:5" x14ac:dyDescent="0.3">
      <c r="A52" s="136" t="s">
        <v>64</v>
      </c>
      <c r="B52" s="136"/>
      <c r="C52" s="136" t="s">
        <v>66</v>
      </c>
      <c r="D52" s="137"/>
      <c r="E52" s="137"/>
    </row>
    <row r="53" spans="1:5" x14ac:dyDescent="0.3">
      <c r="A53" s="117">
        <f>C53*E53</f>
        <v>75</v>
      </c>
      <c r="B53" s="138" t="s">
        <v>59</v>
      </c>
      <c r="C53" s="139">
        <f>C33</f>
        <v>40</v>
      </c>
      <c r="D53" s="140" t="s">
        <v>58</v>
      </c>
      <c r="E53" s="117">
        <v>1.875</v>
      </c>
    </row>
    <row r="54" spans="1:5" ht="27.6" x14ac:dyDescent="0.3">
      <c r="A54" s="141" t="s">
        <v>63</v>
      </c>
      <c r="B54" s="137"/>
      <c r="C54" s="136" t="s">
        <v>64</v>
      </c>
      <c r="D54" s="137"/>
      <c r="E54" s="136" t="s">
        <v>65</v>
      </c>
    </row>
    <row r="55" spans="1:5" x14ac:dyDescent="0.3">
      <c r="A55" s="92">
        <f>C55*E55</f>
        <v>356.25</v>
      </c>
      <c r="B55" s="138" t="s">
        <v>59</v>
      </c>
      <c r="C55" s="117">
        <f>A53</f>
        <v>75</v>
      </c>
      <c r="D55" s="140" t="s">
        <v>58</v>
      </c>
      <c r="E55" s="146">
        <v>4.75</v>
      </c>
    </row>
    <row r="56" spans="1:5" ht="41.4" x14ac:dyDescent="0.3">
      <c r="A56" s="136" t="s">
        <v>61</v>
      </c>
      <c r="B56" s="137"/>
      <c r="C56" s="141" t="s">
        <v>62</v>
      </c>
      <c r="D56" s="137"/>
      <c r="E56" s="141" t="s">
        <v>60</v>
      </c>
    </row>
    <row r="57" spans="1:5" x14ac:dyDescent="0.3">
      <c r="A57" s="132">
        <f>C57*E57</f>
        <v>1425</v>
      </c>
      <c r="B57" s="138" t="s">
        <v>59</v>
      </c>
      <c r="C57" s="145">
        <v>4</v>
      </c>
      <c r="D57" s="140" t="s">
        <v>58</v>
      </c>
      <c r="E57" s="132">
        <f>A55</f>
        <v>356.25</v>
      </c>
    </row>
  </sheetData>
  <sheetProtection algorithmName="SHA-512" hashValue="/0wyH8kBWn066mah2qm47CGD+czyoyttpa6ZGnrr8vhNjYhE8OJxiy8Ma5ltgedtGo8VNMpZQsJRuut/+C4wHQ==" saltValue="ShZoDg2HngThSNRWBbpNx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2016-11-09T14:58:17Z</dcterms:modified>
</cp:coreProperties>
</file>