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malea.BLUEHEN\Dropbox\CropBudgets\New Budgets\2016 Irrigation Budgets\"/>
    </mc:Choice>
  </mc:AlternateContent>
  <bookViews>
    <workbookView xWindow="2016" yWindow="12" windowWidth="9696" windowHeight="7296"/>
  </bookViews>
  <sheets>
    <sheet name="Estimated" sheetId="1" r:id="rId1"/>
    <sheet name="Actual" sheetId="3" r:id="rId2"/>
  </sheets>
  <calcPr calcId="152511"/>
</workbook>
</file>

<file path=xl/calcChain.xml><?xml version="1.0" encoding="utf-8"?>
<calcChain xmlns="http://schemas.openxmlformats.org/spreadsheetml/2006/main">
  <c r="H42" i="3" l="1"/>
  <c r="I42" i="3"/>
  <c r="H38" i="3"/>
  <c r="I38" i="3"/>
  <c r="H39" i="3"/>
  <c r="I39" i="3" s="1"/>
  <c r="H37" i="3"/>
  <c r="A38" i="3"/>
  <c r="B38" i="3"/>
  <c r="A39" i="3"/>
  <c r="B39" i="3"/>
  <c r="E31" i="3"/>
  <c r="B25" i="3"/>
  <c r="B26" i="3"/>
  <c r="B27" i="3" s="1"/>
  <c r="A25" i="3"/>
  <c r="A26" i="3"/>
  <c r="G25" i="3"/>
  <c r="F25" i="3"/>
  <c r="E25" i="3"/>
  <c r="E16" i="3"/>
  <c r="E14" i="3"/>
  <c r="E15" i="3"/>
  <c r="F15" i="3" s="1"/>
  <c r="F14" i="3"/>
  <c r="F16" i="3" s="1"/>
  <c r="H41" i="3"/>
  <c r="I41" i="3" s="1"/>
  <c r="B37" i="3"/>
  <c r="I37" i="3" s="1"/>
  <c r="A37" i="3"/>
  <c r="A36" i="3"/>
  <c r="B35" i="3"/>
  <c r="H35" i="3" s="1"/>
  <c r="I35" i="3" s="1"/>
  <c r="A35" i="3"/>
  <c r="A34" i="3"/>
  <c r="B31" i="3"/>
  <c r="H31" i="3" s="1"/>
  <c r="A24" i="3"/>
  <c r="A23" i="3"/>
  <c r="A22" i="3"/>
  <c r="A21" i="3"/>
  <c r="E13" i="3"/>
  <c r="F13" i="3" s="1"/>
  <c r="E12" i="3"/>
  <c r="B36" i="3" s="1"/>
  <c r="H36" i="3" s="1"/>
  <c r="I36" i="3" s="1"/>
  <c r="E11" i="3"/>
  <c r="F11" i="3" s="1"/>
  <c r="E10" i="3"/>
  <c r="B21" i="3" s="1"/>
  <c r="G26" i="3" l="1"/>
  <c r="G27" i="3" s="1"/>
  <c r="E26" i="3"/>
  <c r="F26" i="3"/>
  <c r="F27" i="3" s="1"/>
  <c r="H25" i="3"/>
  <c r="I25" i="3"/>
  <c r="B46" i="3"/>
  <c r="I31" i="3"/>
  <c r="F21" i="3"/>
  <c r="G21" i="3"/>
  <c r="E21" i="3"/>
  <c r="F12" i="3"/>
  <c r="B24" i="3"/>
  <c r="F10" i="3"/>
  <c r="B23" i="3"/>
  <c r="B34" i="3"/>
  <c r="H34" i="3" s="1"/>
  <c r="I34" i="3" s="1"/>
  <c r="B22" i="3"/>
  <c r="C39" i="1"/>
  <c r="D40" i="1"/>
  <c r="E19" i="1"/>
  <c r="H26" i="3" l="1"/>
  <c r="E27" i="3"/>
  <c r="H21" i="3"/>
  <c r="E22" i="3"/>
  <c r="H22" i="3" s="1"/>
  <c r="I22" i="3" s="1"/>
  <c r="F22" i="3"/>
  <c r="G22" i="3"/>
  <c r="G24" i="3"/>
  <c r="F24" i="3"/>
  <c r="E24" i="3"/>
  <c r="F23" i="3"/>
  <c r="E23" i="3"/>
  <c r="G23" i="3"/>
  <c r="H27" i="1"/>
  <c r="I27" i="1"/>
  <c r="I26" i="3" l="1"/>
  <c r="I27" i="3" s="1"/>
  <c r="H27" i="3"/>
  <c r="B45" i="3" s="1"/>
  <c r="B47" i="3" s="1"/>
  <c r="D46" i="3"/>
  <c r="C46" i="3"/>
  <c r="H23" i="3"/>
  <c r="I23" i="3" s="1"/>
  <c r="H24" i="3"/>
  <c r="I24" i="3" s="1"/>
  <c r="I21" i="3"/>
  <c r="B40" i="1"/>
  <c r="I31" i="1"/>
  <c r="I36" i="1"/>
  <c r="E27" i="1"/>
  <c r="D45" i="3" l="1"/>
  <c r="D47" i="3" s="1"/>
  <c r="C45" i="3"/>
  <c r="C47" i="3" s="1"/>
  <c r="C40" i="1"/>
  <c r="H35" i="1" l="1"/>
  <c r="I35" i="1" l="1"/>
  <c r="E10" i="1" l="1"/>
  <c r="F10" i="1" s="1"/>
  <c r="E11" i="1"/>
  <c r="F11" i="1" s="1"/>
  <c r="B20" i="1"/>
  <c r="E20" i="1"/>
  <c r="F20" i="1"/>
  <c r="G20" i="1"/>
  <c r="E12" i="1"/>
  <c r="B21" i="1" s="1"/>
  <c r="E13" i="1"/>
  <c r="B22" i="1" s="1"/>
  <c r="B27" i="1"/>
  <c r="B31" i="1"/>
  <c r="H31" i="1" s="1"/>
  <c r="A31" i="1"/>
  <c r="A32" i="1"/>
  <c r="A33" i="1"/>
  <c r="A30" i="1"/>
  <c r="A20" i="1"/>
  <c r="A21" i="1"/>
  <c r="A22" i="1"/>
  <c r="A19" i="1"/>
  <c r="E22" i="1" l="1"/>
  <c r="F22" i="1"/>
  <c r="G22" i="1"/>
  <c r="H20" i="1"/>
  <c r="I20" i="1" s="1"/>
  <c r="F13" i="1"/>
  <c r="B33" i="1"/>
  <c r="H33" i="1" s="1"/>
  <c r="I33" i="1" s="1"/>
  <c r="B19" i="1"/>
  <c r="G19" i="1" s="1"/>
  <c r="B30" i="1"/>
  <c r="H30" i="1" s="1"/>
  <c r="I30" i="1" s="1"/>
  <c r="F19" i="1"/>
  <c r="E21" i="1"/>
  <c r="F21" i="1"/>
  <c r="G21" i="1"/>
  <c r="G23" i="1" s="1"/>
  <c r="B23" i="1"/>
  <c r="F12" i="1"/>
  <c r="F14" i="1" s="1"/>
  <c r="B32" i="1"/>
  <c r="H32" i="1" s="1"/>
  <c r="I32" i="1" s="1"/>
  <c r="E14" i="1"/>
  <c r="H22" i="1" l="1"/>
  <c r="I22" i="1" s="1"/>
  <c r="F23" i="1"/>
  <c r="H36" i="1"/>
  <c r="H21" i="1"/>
  <c r="I21" i="1" s="1"/>
  <c r="E23" i="1" l="1"/>
  <c r="H19" i="1"/>
  <c r="I19" i="1" s="1"/>
  <c r="I23" i="1" s="1"/>
  <c r="D39" i="1" s="1"/>
  <c r="D41" i="1" s="1"/>
  <c r="C41" i="1" l="1"/>
  <c r="H23" i="1"/>
  <c r="B39" i="1" s="1"/>
  <c r="B41" i="1" s="1"/>
</calcChain>
</file>

<file path=xl/sharedStrings.xml><?xml version="1.0" encoding="utf-8"?>
<sst xmlns="http://schemas.openxmlformats.org/spreadsheetml/2006/main" count="120" uniqueCount="57">
  <si>
    <t>Cost/Acre</t>
  </si>
  <si>
    <t>Unit</t>
  </si>
  <si>
    <t>Price/Unit</t>
  </si>
  <si>
    <t>Estimated Costs - Do not make changes here.</t>
  </si>
  <si>
    <t>Total Fixed Costs</t>
  </si>
  <si>
    <t>Input/Item</t>
  </si>
  <si>
    <t>INVESTMENT COSTS</t>
  </si>
  <si>
    <t>ANNUAL OWNERSHIP COSTS</t>
  </si>
  <si>
    <t>ANNUAL OPERATING COSTS</t>
  </si>
  <si>
    <t>University of Delaware Cooperative Extension Irrigation Cost Calculator</t>
  </si>
  <si>
    <t>DIESEL POWERED CENTER PIVOT</t>
  </si>
  <si>
    <t>System Description:</t>
  </si>
  <si>
    <t>Acreage Covered:</t>
  </si>
  <si>
    <t xml:space="preserve"> 1000 foot sprinkler system plus end gun</t>
  </si>
  <si>
    <t>acres</t>
  </si>
  <si>
    <t>hours</t>
  </si>
  <si>
    <t>Total Cost</t>
  </si>
  <si>
    <t>8" PVC Pipe and Fittings</t>
  </si>
  <si>
    <t>feet</t>
  </si>
  <si>
    <t>Quantity</t>
  </si>
  <si>
    <t>Sprinkler System (5 towers)</t>
  </si>
  <si>
    <t>Pump, 60 HP</t>
  </si>
  <si>
    <t>Total Investment Costs</t>
  </si>
  <si>
    <t>Salvage Value</t>
  </si>
  <si>
    <t>Depreciation</t>
  </si>
  <si>
    <t>Interest</t>
  </si>
  <si>
    <t>Tax &amp; Insurance</t>
  </si>
  <si>
    <t>Total  DITI</t>
  </si>
  <si>
    <t>Cost</t>
  </si>
  <si>
    <t>(years)</t>
  </si>
  <si>
    <t>Investment</t>
  </si>
  <si>
    <t>Useful Life</t>
  </si>
  <si>
    <t>Pump Fuel</t>
  </si>
  <si>
    <t>Rated Pump Horse Power</t>
  </si>
  <si>
    <t>Fuel Cost ($/gallon)</t>
  </si>
  <si>
    <t>Total</t>
  </si>
  <si>
    <t>Repairs and Maintenance</t>
  </si>
  <si>
    <t>Initial Cost</t>
  </si>
  <si>
    <t>Cost Factor</t>
  </si>
  <si>
    <t>Total Operating Costs</t>
  </si>
  <si>
    <t>Labor</t>
  </si>
  <si>
    <t>Hours</t>
  </si>
  <si>
    <t>Cost/Hour</t>
  </si>
  <si>
    <t>Operating Labor (season)</t>
  </si>
  <si>
    <t>Annual Fixed Costs</t>
  </si>
  <si>
    <t>Annual Operating Costs</t>
  </si>
  <si>
    <t>Per Acre</t>
  </si>
  <si>
    <t>Per Acre Inch</t>
  </si>
  <si>
    <t>Total Annual Cost</t>
  </si>
  <si>
    <t>Fuel</t>
  </si>
  <si>
    <t>Inches Applied Annually</t>
  </si>
  <si>
    <t>Hours/Inch</t>
  </si>
  <si>
    <t>Hours to Apply 1 Inch:</t>
  </si>
  <si>
    <t>Actual Costs - Enter your actual information in the yellow highlighted cells.</t>
  </si>
  <si>
    <t>Fuel Use (Hp-hr/Gal)</t>
  </si>
  <si>
    <t>Fuel Used / In (Gal)</t>
  </si>
  <si>
    <t>10" 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</si>
</sst>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#,##0.0"/>
  </numFmts>
  <fonts count="11" x14ac:knownFonts="1">
    <font>
      <sz val="10"/>
      <name val="Arial"/>
    </font>
    <font>
      <sz val="8"/>
      <name val="Arial"/>
    </font>
    <font>
      <sz val="10"/>
      <name val="Calibri"/>
      <family val="2"/>
    </font>
    <font>
      <b/>
      <sz val="10"/>
      <color indexed="57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Border="1"/>
    <xf numFmtId="0" fontId="5" fillId="0" borderId="0" xfId="0" applyFont="1" applyBorder="1"/>
    <xf numFmtId="0" fontId="3" fillId="0" borderId="0" xfId="0" applyFont="1" applyBorder="1"/>
    <xf numFmtId="0" fontId="2" fillId="0" borderId="0" xfId="0" applyFont="1" applyBorder="1" applyProtection="1">
      <protection locked="0"/>
    </xf>
    <xf numFmtId="164" fontId="2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6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 applyBorder="1"/>
    <xf numFmtId="0" fontId="7" fillId="2" borderId="0" xfId="0" applyFont="1" applyFill="1" applyBorder="1"/>
    <xf numFmtId="0" fontId="2" fillId="0" borderId="1" xfId="0" applyFont="1" applyBorder="1"/>
    <xf numFmtId="16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0" fontId="2" fillId="0" borderId="0" xfId="0" applyFont="1" applyFill="1" applyBorder="1"/>
    <xf numFmtId="0" fontId="4" fillId="3" borderId="2" xfId="0" applyFont="1" applyFill="1" applyBorder="1" applyAlignment="1">
      <alignment horizontal="right"/>
    </xf>
    <xf numFmtId="0" fontId="2" fillId="3" borderId="3" xfId="0" applyFont="1" applyFill="1" applyBorder="1"/>
    <xf numFmtId="164" fontId="2" fillId="3" borderId="4" xfId="0" applyNumberFormat="1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0" fontId="8" fillId="0" borderId="0" xfId="0" applyFont="1" applyBorder="1"/>
    <xf numFmtId="0" fontId="4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0" fontId="2" fillId="0" borderId="0" xfId="0" applyFont="1" applyFill="1" applyBorder="1" applyProtection="1">
      <protection locked="0"/>
    </xf>
    <xf numFmtId="0" fontId="4" fillId="0" borderId="0" xfId="0" applyFont="1" applyBorder="1"/>
    <xf numFmtId="0" fontId="2" fillId="0" borderId="0" xfId="0" applyFont="1" applyBorder="1" applyAlignment="1"/>
    <xf numFmtId="0" fontId="2" fillId="3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3" borderId="3" xfId="0" applyNumberFormat="1" applyFont="1" applyFill="1" applyBorder="1"/>
    <xf numFmtId="164" fontId="4" fillId="3" borderId="1" xfId="0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/>
    <xf numFmtId="164" fontId="2" fillId="0" borderId="5" xfId="0" applyNumberFormat="1" applyFont="1" applyFill="1" applyBorder="1"/>
    <xf numFmtId="164" fontId="2" fillId="0" borderId="5" xfId="0" applyNumberFormat="1" applyFont="1" applyFill="1" applyBorder="1" applyAlignment="1">
      <alignment horizontal="center"/>
    </xf>
    <xf numFmtId="0" fontId="4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0" fontId="4" fillId="3" borderId="5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2" borderId="0" xfId="0" applyNumberFormat="1" applyFont="1" applyFill="1" applyBorder="1"/>
    <xf numFmtId="0" fontId="2" fillId="2" borderId="0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164" fontId="2" fillId="0" borderId="1" xfId="0" applyNumberFormat="1" applyFont="1" applyFill="1" applyBorder="1" applyAlignment="1" applyProtection="1">
      <alignment horizontal="center"/>
      <protection locked="0"/>
    </xf>
    <xf numFmtId="10" fontId="2" fillId="0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Protection="1">
      <protection locked="0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4" fontId="7" fillId="2" borderId="0" xfId="0" applyNumberFormat="1" applyFont="1" applyFill="1" applyBorder="1"/>
    <xf numFmtId="164" fontId="2" fillId="0" borderId="4" xfId="0" applyNumberFormat="1" applyFont="1" applyBorder="1" applyAlignment="1">
      <alignment horizontal="center"/>
    </xf>
    <xf numFmtId="0" fontId="7" fillId="2" borderId="1" xfId="0" applyFont="1" applyFill="1" applyBorder="1"/>
    <xf numFmtId="0" fontId="4" fillId="3" borderId="1" xfId="0" applyFont="1" applyFill="1" applyBorder="1" applyAlignment="1">
      <alignment horizontal="left"/>
    </xf>
    <xf numFmtId="164" fontId="6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 applyProtection="1">
      <alignment horizontal="center"/>
      <protection locked="0"/>
    </xf>
    <xf numFmtId="165" fontId="9" fillId="0" borderId="1" xfId="0" applyNumberFormat="1" applyFont="1" applyFill="1" applyBorder="1" applyAlignment="1">
      <alignment horizontal="center"/>
    </xf>
    <xf numFmtId="0" fontId="5" fillId="0" borderId="0" xfId="0" applyFont="1" applyBorder="1" applyProtection="1"/>
    <xf numFmtId="0" fontId="2" fillId="0" borderId="0" xfId="0" applyFont="1" applyBorder="1" applyProtection="1"/>
    <xf numFmtId="0" fontId="8" fillId="0" borderId="0" xfId="0" applyFont="1" applyBorder="1" applyProtection="1"/>
    <xf numFmtId="0" fontId="2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4" fillId="5" borderId="0" xfId="0" applyFont="1" applyFill="1" applyBorder="1" applyProtection="1"/>
    <xf numFmtId="0" fontId="5" fillId="5" borderId="0" xfId="0" applyFont="1" applyFill="1" applyBorder="1" applyProtection="1"/>
    <xf numFmtId="0" fontId="3" fillId="0" borderId="0" xfId="0" applyFont="1" applyBorder="1" applyProtection="1"/>
    <xf numFmtId="0" fontId="6" fillId="2" borderId="0" xfId="0" applyFont="1" applyFill="1" applyBorder="1" applyProtection="1"/>
    <xf numFmtId="0" fontId="3" fillId="2" borderId="0" xfId="0" applyFont="1" applyFill="1" applyBorder="1" applyProtection="1"/>
    <xf numFmtId="0" fontId="2" fillId="2" borderId="0" xfId="0" applyFont="1" applyFill="1" applyBorder="1" applyProtection="1"/>
    <xf numFmtId="0" fontId="4" fillId="3" borderId="1" xfId="0" applyFont="1" applyFill="1" applyBorder="1" applyProtection="1"/>
    <xf numFmtId="0" fontId="4" fillId="3" borderId="1" xfId="0" applyFont="1" applyFill="1" applyBorder="1" applyAlignment="1" applyProtection="1">
      <alignment horizontal="center"/>
    </xf>
    <xf numFmtId="164" fontId="4" fillId="3" borderId="1" xfId="0" applyNumberFormat="1" applyFont="1" applyFill="1" applyBorder="1" applyAlignment="1" applyProtection="1">
      <alignment horizontal="center"/>
    </xf>
    <xf numFmtId="0" fontId="4" fillId="0" borderId="0" xfId="0" applyFont="1" applyBorder="1" applyProtection="1"/>
    <xf numFmtId="164" fontId="2" fillId="0" borderId="1" xfId="0" applyNumberFormat="1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Protection="1"/>
    <xf numFmtId="164" fontId="2" fillId="3" borderId="4" xfId="0" applyNumberFormat="1" applyFont="1" applyFill="1" applyBorder="1" applyProtection="1"/>
    <xf numFmtId="0" fontId="4" fillId="0" borderId="0" xfId="0" applyFont="1" applyBorder="1" applyAlignment="1" applyProtection="1">
      <alignment horizontal="right"/>
    </xf>
    <xf numFmtId="164" fontId="2" fillId="0" borderId="0" xfId="0" applyNumberFormat="1" applyFont="1" applyBorder="1" applyProtection="1"/>
    <xf numFmtId="0" fontId="7" fillId="2" borderId="0" xfId="0" applyFont="1" applyFill="1" applyBorder="1" applyProtection="1"/>
    <xf numFmtId="0" fontId="4" fillId="3" borderId="6" xfId="0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164" fontId="4" fillId="3" borderId="6" xfId="0" applyNumberFormat="1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5" xfId="0" applyFont="1" applyFill="1" applyBorder="1" applyProtection="1"/>
    <xf numFmtId="164" fontId="2" fillId="0" borderId="5" xfId="0" applyNumberFormat="1" applyFont="1" applyBorder="1" applyProtection="1"/>
    <xf numFmtId="164" fontId="2" fillId="0" borderId="5" xfId="0" applyNumberFormat="1" applyFont="1" applyFill="1" applyBorder="1" applyAlignment="1" applyProtection="1">
      <alignment horizontal="center"/>
    </xf>
    <xf numFmtId="164" fontId="2" fillId="0" borderId="5" xfId="0" applyNumberFormat="1" applyFont="1" applyBorder="1" applyAlignment="1" applyProtection="1">
      <alignment horizontal="center"/>
    </xf>
    <xf numFmtId="0" fontId="2" fillId="0" borderId="1" xfId="0" applyFont="1" applyFill="1" applyBorder="1" applyProtection="1"/>
    <xf numFmtId="164" fontId="2" fillId="0" borderId="1" xfId="0" applyNumberFormat="1" applyFont="1" applyBorder="1" applyProtection="1"/>
    <xf numFmtId="164" fontId="4" fillId="3" borderId="1" xfId="0" applyNumberFormat="1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Protection="1"/>
    <xf numFmtId="164" fontId="2" fillId="0" borderId="0" xfId="0" applyNumberFormat="1" applyFont="1" applyFill="1" applyBorder="1" applyProtection="1"/>
    <xf numFmtId="164" fontId="2" fillId="2" borderId="0" xfId="0" applyNumberFormat="1" applyFont="1" applyFill="1" applyBorder="1" applyProtection="1"/>
    <xf numFmtId="0" fontId="4" fillId="3" borderId="1" xfId="0" applyFont="1" applyFill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164" fontId="10" fillId="3" borderId="1" xfId="0" applyNumberFormat="1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Protection="1"/>
    <xf numFmtId="0" fontId="2" fillId="0" borderId="1" xfId="0" applyFont="1" applyFill="1" applyBorder="1" applyAlignment="1" applyProtection="1">
      <alignment horizontal="center"/>
    </xf>
    <xf numFmtId="1" fontId="9" fillId="0" borderId="1" xfId="0" applyNumberFormat="1" applyFont="1" applyFill="1" applyBorder="1" applyAlignment="1" applyProtection="1">
      <alignment horizontal="center"/>
    </xf>
    <xf numFmtId="164" fontId="9" fillId="0" borderId="1" xfId="0" applyNumberFormat="1" applyFont="1" applyFill="1" applyBorder="1" applyAlignment="1" applyProtection="1">
      <alignment horizontal="center"/>
    </xf>
    <xf numFmtId="10" fontId="2" fillId="0" borderId="1" xfId="0" applyNumberFormat="1" applyFont="1" applyFill="1" applyBorder="1" applyAlignment="1" applyProtection="1">
      <alignment horizontal="center"/>
    </xf>
    <xf numFmtId="164" fontId="2" fillId="3" borderId="3" xfId="0" applyNumberFormat="1" applyFont="1" applyFill="1" applyBorder="1" applyProtection="1"/>
    <xf numFmtId="164" fontId="2" fillId="3" borderId="4" xfId="0" applyNumberFormat="1" applyFont="1" applyFill="1" applyBorder="1" applyAlignment="1" applyProtection="1">
      <alignment horizontal="center"/>
    </xf>
    <xf numFmtId="164" fontId="2" fillId="3" borderId="1" xfId="0" applyNumberFormat="1" applyFont="1" applyFill="1" applyBorder="1" applyProtection="1"/>
    <xf numFmtId="0" fontId="2" fillId="3" borderId="1" xfId="0" applyFont="1" applyFill="1" applyBorder="1" applyProtection="1"/>
    <xf numFmtId="164" fontId="2" fillId="0" borderId="4" xfId="0" applyNumberFormat="1" applyFont="1" applyBorder="1" applyAlignment="1" applyProtection="1">
      <alignment horizontal="center"/>
    </xf>
    <xf numFmtId="164" fontId="6" fillId="4" borderId="1" xfId="0" applyNumberFormat="1" applyFont="1" applyFill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7" fillId="2" borderId="1" xfId="0" applyFont="1" applyFill="1" applyBorder="1" applyProtection="1"/>
    <xf numFmtId="164" fontId="7" fillId="2" borderId="0" xfId="0" applyNumberFormat="1" applyFont="1" applyFill="1" applyBorder="1" applyProtection="1"/>
    <xf numFmtId="0" fontId="2" fillId="5" borderId="0" xfId="0" applyFont="1" applyFill="1" applyBorder="1" applyAlignment="1" applyProtection="1">
      <alignment horizontal="left"/>
      <protection locked="0"/>
    </xf>
    <xf numFmtId="0" fontId="9" fillId="5" borderId="0" xfId="0" applyFont="1" applyFill="1" applyBorder="1" applyAlignment="1" applyProtection="1">
      <alignment horizontal="right"/>
      <protection locked="0"/>
    </xf>
    <xf numFmtId="0" fontId="2" fillId="5" borderId="1" xfId="0" applyFont="1" applyFill="1" applyBorder="1" applyProtection="1">
      <protection locked="0"/>
    </xf>
    <xf numFmtId="164" fontId="9" fillId="5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164" fontId="2" fillId="5" borderId="1" xfId="0" applyNumberFormat="1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Protection="1">
      <protection locked="0"/>
    </xf>
    <xf numFmtId="164" fontId="2" fillId="5" borderId="5" xfId="0" applyNumberFormat="1" applyFont="1" applyFill="1" applyBorder="1" applyProtection="1">
      <protection locked="0"/>
    </xf>
    <xf numFmtId="0" fontId="2" fillId="5" borderId="5" xfId="0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10" fontId="4" fillId="5" borderId="5" xfId="0" applyNumberFormat="1" applyFont="1" applyFill="1" applyBorder="1" applyAlignment="1" applyProtection="1">
      <alignment horizontal="center"/>
      <protection locked="0"/>
    </xf>
    <xf numFmtId="3" fontId="2" fillId="5" borderId="1" xfId="0" applyNumberFormat="1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 applyProtection="1">
      <alignment horizontal="center"/>
      <protection locked="0"/>
    </xf>
    <xf numFmtId="165" fontId="9" fillId="5" borderId="1" xfId="0" applyNumberFormat="1" applyFont="1" applyFill="1" applyBorder="1" applyAlignment="1" applyProtection="1">
      <alignment horizontal="center"/>
      <protection locked="0"/>
    </xf>
    <xf numFmtId="165" fontId="2" fillId="5" borderId="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I5" sqref="I5"/>
    </sheetView>
  </sheetViews>
  <sheetFormatPr defaultColWidth="9.109375" defaultRowHeight="13.8" x14ac:dyDescent="0.3"/>
  <cols>
    <col min="1" max="1" width="27.5546875" style="1" customWidth="1"/>
    <col min="2" max="6" width="12.33203125" style="1" customWidth="1"/>
    <col min="7" max="7" width="13.88671875" style="1" customWidth="1"/>
    <col min="8" max="9" width="12.33203125" style="1" customWidth="1"/>
    <col min="10" max="16384" width="9.109375" style="1"/>
  </cols>
  <sheetData>
    <row r="1" spans="1:9" ht="15.6" x14ac:dyDescent="0.3">
      <c r="A1" s="2" t="s">
        <v>10</v>
      </c>
      <c r="B1" s="2"/>
      <c r="C1" s="2"/>
      <c r="D1" s="2"/>
    </row>
    <row r="2" spans="1:9" ht="15.6" x14ac:dyDescent="0.3">
      <c r="A2" s="21" t="s">
        <v>9</v>
      </c>
      <c r="B2" s="2"/>
      <c r="C2" s="2"/>
      <c r="D2" s="2"/>
    </row>
    <row r="3" spans="1:9" ht="11.25" customHeight="1" x14ac:dyDescent="0.3">
      <c r="A3" s="21"/>
      <c r="B3" s="2"/>
      <c r="C3" s="2"/>
      <c r="D3" s="2"/>
      <c r="H3" s="26"/>
    </row>
    <row r="4" spans="1:9" ht="11.25" customHeight="1" x14ac:dyDescent="0.3">
      <c r="A4" s="57" t="s">
        <v>11</v>
      </c>
      <c r="B4" s="58" t="s">
        <v>13</v>
      </c>
      <c r="C4" s="25"/>
      <c r="D4" s="2"/>
    </row>
    <row r="5" spans="1:9" ht="11.25" customHeight="1" x14ac:dyDescent="0.3">
      <c r="A5" s="57" t="s">
        <v>12</v>
      </c>
      <c r="B5" s="66">
        <v>87</v>
      </c>
      <c r="C5" s="1" t="s">
        <v>14</v>
      </c>
      <c r="D5" s="2"/>
    </row>
    <row r="6" spans="1:9" ht="11.25" customHeight="1" x14ac:dyDescent="0.3">
      <c r="A6" s="57" t="s">
        <v>52</v>
      </c>
      <c r="B6" s="66">
        <v>39</v>
      </c>
      <c r="C6" s="1" t="s">
        <v>15</v>
      </c>
      <c r="D6" s="2"/>
    </row>
    <row r="7" spans="1:9" ht="15.6" x14ac:dyDescent="0.3">
      <c r="A7" s="2" t="s">
        <v>3</v>
      </c>
      <c r="B7" s="3"/>
      <c r="D7" s="2"/>
    </row>
    <row r="8" spans="1:9" x14ac:dyDescent="0.3">
      <c r="A8" s="7" t="s">
        <v>6</v>
      </c>
      <c r="B8" s="8"/>
      <c r="C8" s="8"/>
      <c r="D8" s="8"/>
      <c r="E8" s="9"/>
      <c r="F8" s="9"/>
    </row>
    <row r="9" spans="1:9" s="25" customFormat="1" x14ac:dyDescent="0.3">
      <c r="A9" s="18" t="s">
        <v>5</v>
      </c>
      <c r="B9" s="30" t="s">
        <v>1</v>
      </c>
      <c r="C9" s="30" t="s">
        <v>2</v>
      </c>
      <c r="D9" s="30" t="s">
        <v>19</v>
      </c>
      <c r="E9" s="19" t="s">
        <v>16</v>
      </c>
      <c r="F9" s="19" t="s">
        <v>0</v>
      </c>
    </row>
    <row r="10" spans="1:9" x14ac:dyDescent="0.3">
      <c r="A10" s="11" t="s">
        <v>17</v>
      </c>
      <c r="B10" s="32" t="s">
        <v>18</v>
      </c>
      <c r="C10" s="65">
        <v>5.75</v>
      </c>
      <c r="D10" s="32">
        <v>1000</v>
      </c>
      <c r="E10" s="12">
        <f>(C10*D10)</f>
        <v>5750</v>
      </c>
      <c r="F10" s="12">
        <f>E10/$B$5</f>
        <v>66.091954022988503</v>
      </c>
    </row>
    <row r="11" spans="1:9" x14ac:dyDescent="0.3">
      <c r="A11" s="11" t="s">
        <v>20</v>
      </c>
      <c r="B11" s="32"/>
      <c r="C11" s="31">
        <v>52543</v>
      </c>
      <c r="D11" s="32">
        <v>1</v>
      </c>
      <c r="E11" s="12">
        <f>(C11*D11)</f>
        <v>52543</v>
      </c>
      <c r="F11" s="12">
        <f>E11/$B$5</f>
        <v>603.94252873563221</v>
      </c>
    </row>
    <row r="12" spans="1:9" x14ac:dyDescent="0.3">
      <c r="A12" s="11" t="s">
        <v>21</v>
      </c>
      <c r="B12" s="32"/>
      <c r="C12" s="31">
        <v>17500</v>
      </c>
      <c r="D12" s="32">
        <v>1</v>
      </c>
      <c r="E12" s="12">
        <f>(C12*D12)</f>
        <v>17500</v>
      </c>
      <c r="F12" s="12">
        <f>E12/$B$5</f>
        <v>201.14942528735631</v>
      </c>
    </row>
    <row r="13" spans="1:9" x14ac:dyDescent="0.3">
      <c r="A13" s="64" t="s">
        <v>56</v>
      </c>
      <c r="B13" s="32"/>
      <c r="C13" s="31">
        <v>10000</v>
      </c>
      <c r="D13" s="32">
        <v>1</v>
      </c>
      <c r="E13" s="12">
        <f>(C13*D13)</f>
        <v>10000</v>
      </c>
      <c r="F13" s="12">
        <f>E13/$B$5</f>
        <v>114.94252873563218</v>
      </c>
    </row>
    <row r="14" spans="1:9" x14ac:dyDescent="0.3">
      <c r="A14" s="15" t="s">
        <v>22</v>
      </c>
      <c r="B14" s="16"/>
      <c r="C14" s="16"/>
      <c r="D14" s="16"/>
      <c r="E14" s="17">
        <f>SUM(E10:E13)</f>
        <v>85793</v>
      </c>
      <c r="F14" s="17">
        <f>SUM(F10:F13)</f>
        <v>986.12643678160919</v>
      </c>
    </row>
    <row r="15" spans="1:9" x14ac:dyDescent="0.3">
      <c r="A15" s="6"/>
      <c r="E15" s="5"/>
      <c r="F15" s="5"/>
    </row>
    <row r="16" spans="1:9" x14ac:dyDescent="0.3">
      <c r="A16" s="7" t="s">
        <v>7</v>
      </c>
      <c r="B16" s="10"/>
      <c r="C16" s="10"/>
      <c r="D16" s="10"/>
      <c r="E16" s="10"/>
      <c r="F16" s="9"/>
      <c r="G16" s="9"/>
      <c r="H16" s="9"/>
      <c r="I16" s="9"/>
    </row>
    <row r="17" spans="1:9" ht="13.5" customHeight="1" x14ac:dyDescent="0.3">
      <c r="A17" s="40" t="s">
        <v>5</v>
      </c>
      <c r="B17" s="42" t="s">
        <v>30</v>
      </c>
      <c r="C17" s="42" t="s">
        <v>23</v>
      </c>
      <c r="D17" s="42" t="s">
        <v>31</v>
      </c>
      <c r="E17" s="43" t="s">
        <v>24</v>
      </c>
      <c r="F17" s="43" t="s">
        <v>25</v>
      </c>
      <c r="G17" s="42" t="s">
        <v>26</v>
      </c>
      <c r="H17" s="42" t="s">
        <v>27</v>
      </c>
      <c r="I17" s="42" t="s">
        <v>0</v>
      </c>
    </row>
    <row r="18" spans="1:9" s="35" customFormat="1" ht="13.5" customHeight="1" x14ac:dyDescent="0.3">
      <c r="A18" s="41"/>
      <c r="B18" s="41" t="s">
        <v>28</v>
      </c>
      <c r="C18" s="41"/>
      <c r="D18" s="41" t="s">
        <v>29</v>
      </c>
      <c r="E18" s="41"/>
      <c r="F18" s="44">
        <v>8.5000000000000006E-2</v>
      </c>
      <c r="G18" s="44">
        <v>1.4E-2</v>
      </c>
      <c r="H18" s="41"/>
      <c r="I18" s="41"/>
    </row>
    <row r="19" spans="1:9" x14ac:dyDescent="0.3">
      <c r="A19" s="36" t="str">
        <f>A10</f>
        <v>8" PVC Pipe and Fittings</v>
      </c>
      <c r="B19" s="37">
        <f>E10</f>
        <v>5750</v>
      </c>
      <c r="C19" s="38">
        <v>0</v>
      </c>
      <c r="D19" s="36">
        <v>20</v>
      </c>
      <c r="E19" s="39">
        <f>(B19-C19)/D19</f>
        <v>287.5</v>
      </c>
      <c r="F19" s="39">
        <f>(B19+C19)/2*$F$18</f>
        <v>244.37500000000003</v>
      </c>
      <c r="G19" s="45">
        <f>((B19+C19)/2)*$G$18</f>
        <v>40.25</v>
      </c>
      <c r="H19" s="45">
        <f>E19+F19+G19</f>
        <v>572.125</v>
      </c>
      <c r="I19" s="45">
        <f>H19/$B$5</f>
        <v>6.5761494252873565</v>
      </c>
    </row>
    <row r="20" spans="1:9" x14ac:dyDescent="0.3">
      <c r="A20" s="11" t="str">
        <f>A11</f>
        <v>Sprinkler System (5 towers)</v>
      </c>
      <c r="B20" s="13">
        <f>E11</f>
        <v>52543</v>
      </c>
      <c r="C20" s="20">
        <v>0</v>
      </c>
      <c r="D20" s="11">
        <v>20</v>
      </c>
      <c r="E20" s="12">
        <f>(B20-C20)/D20</f>
        <v>2627.15</v>
      </c>
      <c r="F20" s="39">
        <f>(B20+C20)/2*$F$18</f>
        <v>2233.0775000000003</v>
      </c>
      <c r="G20" s="45">
        <f>((B20+C20)/2)*$G$18</f>
        <v>367.80099999999999</v>
      </c>
      <c r="H20" s="45">
        <f>E20+F20+G20</f>
        <v>5228.0285000000013</v>
      </c>
      <c r="I20" s="45">
        <f>H20/$B$5</f>
        <v>60.092281609195418</v>
      </c>
    </row>
    <row r="21" spans="1:9" x14ac:dyDescent="0.3">
      <c r="A21" s="11" t="str">
        <f>A12</f>
        <v>Pump, 60 HP</v>
      </c>
      <c r="B21" s="13">
        <f>E12</f>
        <v>17500</v>
      </c>
      <c r="C21" s="20">
        <v>0</v>
      </c>
      <c r="D21" s="11">
        <v>20</v>
      </c>
      <c r="E21" s="12">
        <f>(B21-C21)/D21</f>
        <v>875</v>
      </c>
      <c r="F21" s="39">
        <f>(B21+C21)/2*$F$18</f>
        <v>743.75</v>
      </c>
      <c r="G21" s="45">
        <f>((B21+C21)/2)*$G$18</f>
        <v>122.5</v>
      </c>
      <c r="H21" s="45">
        <f>E21+F21+G21</f>
        <v>1741.25</v>
      </c>
      <c r="I21" s="45">
        <f>H21/$B$5</f>
        <v>20.014367816091955</v>
      </c>
    </row>
    <row r="22" spans="1:9" x14ac:dyDescent="0.3">
      <c r="A22" s="11" t="str">
        <f>A13</f>
        <v>10" Well</v>
      </c>
      <c r="B22" s="13">
        <f>E13</f>
        <v>10000</v>
      </c>
      <c r="C22" s="20">
        <v>0</v>
      </c>
      <c r="D22" s="11">
        <v>20</v>
      </c>
      <c r="E22" s="12">
        <f>(B22-C22)/D22</f>
        <v>500</v>
      </c>
      <c r="F22" s="39">
        <f>(B22+C22)/2*$F$18</f>
        <v>425.00000000000006</v>
      </c>
      <c r="G22" s="45">
        <f>((B22+C22)/2)*$G$18</f>
        <v>70</v>
      </c>
      <c r="H22" s="45">
        <f>E22+F22+G22</f>
        <v>995</v>
      </c>
      <c r="I22" s="45">
        <f>H22/$B$5</f>
        <v>11.436781609195402</v>
      </c>
    </row>
    <row r="23" spans="1:9" x14ac:dyDescent="0.3">
      <c r="A23" s="15" t="s">
        <v>4</v>
      </c>
      <c r="B23" s="34">
        <f>SUM(B19:B22)</f>
        <v>85793</v>
      </c>
      <c r="C23" s="16"/>
      <c r="D23" s="16"/>
      <c r="E23" s="34">
        <f>SUM(E19:E22)</f>
        <v>4289.6499999999996</v>
      </c>
      <c r="F23" s="34">
        <f>SUM(F19:F22)</f>
        <v>3646.2025000000003</v>
      </c>
      <c r="G23" s="34">
        <f>SUM(G19:G22)</f>
        <v>600.55099999999993</v>
      </c>
      <c r="H23" s="34">
        <f>SUM(H19:H22)</f>
        <v>8536.4035000000003</v>
      </c>
      <c r="I23" s="34">
        <f>SUM(I19:I22)</f>
        <v>98.119580459770134</v>
      </c>
    </row>
    <row r="24" spans="1:9" s="14" customFormat="1" x14ac:dyDescent="0.3">
      <c r="A24" s="22"/>
      <c r="E24" s="23"/>
      <c r="F24" s="23"/>
      <c r="G24" s="24"/>
    </row>
    <row r="25" spans="1:9" s="14" customFormat="1" x14ac:dyDescent="0.3">
      <c r="A25" s="7" t="s">
        <v>8</v>
      </c>
      <c r="B25" s="10"/>
      <c r="C25" s="10"/>
      <c r="D25" s="10"/>
      <c r="E25" s="10"/>
      <c r="F25" s="10"/>
      <c r="G25" s="46"/>
      <c r="H25" s="47"/>
      <c r="I25" s="9"/>
    </row>
    <row r="26" spans="1:9" s="14" customFormat="1" ht="25.5" customHeight="1" x14ac:dyDescent="0.3">
      <c r="A26" s="62" t="s">
        <v>49</v>
      </c>
      <c r="B26" s="28" t="s">
        <v>51</v>
      </c>
      <c r="C26" s="28" t="s">
        <v>33</v>
      </c>
      <c r="D26" s="67" t="s">
        <v>54</v>
      </c>
      <c r="E26" s="68" t="s">
        <v>55</v>
      </c>
      <c r="F26" s="29" t="s">
        <v>34</v>
      </c>
      <c r="G26" s="29" t="s">
        <v>50</v>
      </c>
      <c r="H26" s="48" t="s">
        <v>35</v>
      </c>
      <c r="I26" s="28" t="s">
        <v>0</v>
      </c>
    </row>
    <row r="27" spans="1:9" s="14" customFormat="1" x14ac:dyDescent="0.3">
      <c r="A27" s="11" t="s">
        <v>32</v>
      </c>
      <c r="B27" s="49">
        <f>B6</f>
        <v>39</v>
      </c>
      <c r="C27" s="50">
        <v>60</v>
      </c>
      <c r="D27" s="69">
        <v>16</v>
      </c>
      <c r="E27" s="70">
        <f>(C27/D27)*B27</f>
        <v>146.25</v>
      </c>
      <c r="F27" s="12">
        <v>2</v>
      </c>
      <c r="G27" s="51">
        <v>8</v>
      </c>
      <c r="H27" s="71">
        <f>F27*E27*G27</f>
        <v>2340</v>
      </c>
      <c r="I27" s="12">
        <f>H27/$B$5</f>
        <v>26.896551724137932</v>
      </c>
    </row>
    <row r="28" spans="1:9" s="14" customFormat="1" x14ac:dyDescent="0.3">
      <c r="A28" s="11"/>
      <c r="B28" s="49"/>
      <c r="C28" s="12"/>
      <c r="D28" s="49"/>
      <c r="E28" s="12"/>
      <c r="F28" s="12"/>
      <c r="G28" s="12"/>
      <c r="H28" s="52"/>
      <c r="I28" s="49"/>
    </row>
    <row r="29" spans="1:9" s="14" customFormat="1" x14ac:dyDescent="0.3">
      <c r="A29" s="18" t="s">
        <v>36</v>
      </c>
      <c r="B29" s="30" t="s">
        <v>37</v>
      </c>
      <c r="C29" s="19" t="s">
        <v>38</v>
      </c>
      <c r="D29" s="49"/>
      <c r="E29" s="12"/>
      <c r="F29" s="12"/>
      <c r="G29" s="12"/>
      <c r="H29" s="52"/>
      <c r="I29" s="49"/>
    </row>
    <row r="30" spans="1:9" s="14" customFormat="1" x14ac:dyDescent="0.3">
      <c r="A30" s="11" t="str">
        <f>A10</f>
        <v>8" PVC Pipe and Fittings</v>
      </c>
      <c r="B30" s="12">
        <f>E10</f>
        <v>5750</v>
      </c>
      <c r="C30" s="54">
        <v>0</v>
      </c>
      <c r="D30" s="49"/>
      <c r="E30" s="12"/>
      <c r="F30" s="12"/>
      <c r="G30" s="12"/>
      <c r="H30" s="53">
        <f>C30*B30</f>
        <v>0</v>
      </c>
      <c r="I30" s="12">
        <f>H30/$B$5</f>
        <v>0</v>
      </c>
    </row>
    <row r="31" spans="1:9" s="14" customFormat="1" x14ac:dyDescent="0.3">
      <c r="A31" s="11" t="str">
        <f>A11</f>
        <v>Sprinkler System (5 towers)</v>
      </c>
      <c r="B31" s="12">
        <f>E11</f>
        <v>52543</v>
      </c>
      <c r="C31" s="54">
        <v>1.4999999999999999E-2</v>
      </c>
      <c r="D31" s="49"/>
      <c r="E31" s="12"/>
      <c r="F31" s="12"/>
      <c r="G31" s="12"/>
      <c r="H31" s="53">
        <f>C31*B31</f>
        <v>788.14499999999998</v>
      </c>
      <c r="I31" s="12">
        <f>H31/$B$5</f>
        <v>9.0591379310344831</v>
      </c>
    </row>
    <row r="32" spans="1:9" s="14" customFormat="1" x14ac:dyDescent="0.3">
      <c r="A32" s="11" t="str">
        <f>A12</f>
        <v>Pump, 60 HP</v>
      </c>
      <c r="B32" s="12">
        <f>E12</f>
        <v>17500</v>
      </c>
      <c r="C32" s="54">
        <v>0.02</v>
      </c>
      <c r="D32" s="49"/>
      <c r="E32" s="12"/>
      <c r="F32" s="12"/>
      <c r="G32" s="12"/>
      <c r="H32" s="53">
        <f>C32*B32</f>
        <v>350</v>
      </c>
      <c r="I32" s="12">
        <f>H32/$B$5</f>
        <v>4.0229885057471266</v>
      </c>
    </row>
    <row r="33" spans="1:9" s="14" customFormat="1" x14ac:dyDescent="0.3">
      <c r="A33" s="11" t="str">
        <f>A13</f>
        <v>10" Well</v>
      </c>
      <c r="B33" s="12">
        <f>E13</f>
        <v>10000</v>
      </c>
      <c r="C33" s="54">
        <v>0</v>
      </c>
      <c r="D33" s="49"/>
      <c r="E33" s="12"/>
      <c r="F33" s="12"/>
      <c r="G33" s="12"/>
      <c r="H33" s="53">
        <f>C33*B33</f>
        <v>0</v>
      </c>
      <c r="I33" s="12">
        <f>H33/$B$5</f>
        <v>0</v>
      </c>
    </row>
    <row r="34" spans="1:9" s="14" customFormat="1" x14ac:dyDescent="0.3">
      <c r="A34" s="18" t="s">
        <v>40</v>
      </c>
      <c r="B34" s="30" t="s">
        <v>41</v>
      </c>
      <c r="C34" s="19" t="s">
        <v>42</v>
      </c>
      <c r="D34" s="49"/>
      <c r="E34" s="12"/>
      <c r="F34" s="12"/>
      <c r="G34" s="12"/>
      <c r="H34" s="53"/>
      <c r="I34" s="12"/>
    </row>
    <row r="35" spans="1:9" s="14" customFormat="1" x14ac:dyDescent="0.3">
      <c r="A35" s="11" t="s">
        <v>43</v>
      </c>
      <c r="B35" s="72">
        <v>12</v>
      </c>
      <c r="C35" s="12">
        <v>9.0299999999999994</v>
      </c>
      <c r="D35" s="49"/>
      <c r="E35" s="12"/>
      <c r="F35" s="12"/>
      <c r="G35" s="12"/>
      <c r="H35" s="53">
        <f>C35*B35</f>
        <v>108.35999999999999</v>
      </c>
      <c r="I35" s="12">
        <f>H35/$B$5</f>
        <v>1.2455172413793101</v>
      </c>
    </row>
    <row r="36" spans="1:9" x14ac:dyDescent="0.3">
      <c r="A36" s="15" t="s">
        <v>39</v>
      </c>
      <c r="B36" s="16"/>
      <c r="C36" s="16"/>
      <c r="D36" s="16"/>
      <c r="E36" s="33"/>
      <c r="F36" s="33"/>
      <c r="G36" s="55"/>
      <c r="H36" s="56">
        <f>SUM(H27:H35)</f>
        <v>3586.5050000000001</v>
      </c>
      <c r="I36" s="56">
        <f>SUM(I27:I35)</f>
        <v>41.224195402298854</v>
      </c>
    </row>
    <row r="37" spans="1:9" x14ac:dyDescent="0.3">
      <c r="G37" s="4"/>
    </row>
    <row r="38" spans="1:9" x14ac:dyDescent="0.3">
      <c r="B38" s="27" t="s">
        <v>35</v>
      </c>
      <c r="C38" s="27" t="s">
        <v>46</v>
      </c>
      <c r="D38" s="27" t="s">
        <v>47</v>
      </c>
      <c r="G38" s="4"/>
    </row>
    <row r="39" spans="1:9" x14ac:dyDescent="0.3">
      <c r="A39" s="27" t="s">
        <v>44</v>
      </c>
      <c r="B39" s="60">
        <f>H23</f>
        <v>8536.4035000000003</v>
      </c>
      <c r="C39" s="63">
        <f>I23</f>
        <v>98.119580459770134</v>
      </c>
      <c r="D39" s="31">
        <f>I23/G27</f>
        <v>12.264947557471267</v>
      </c>
    </row>
    <row r="40" spans="1:9" x14ac:dyDescent="0.3">
      <c r="A40" s="27" t="s">
        <v>45</v>
      </c>
      <c r="B40" s="60">
        <f>H36</f>
        <v>3586.5050000000001</v>
      </c>
      <c r="C40" s="31">
        <f>I36</f>
        <v>41.224195402298854</v>
      </c>
      <c r="D40" s="63">
        <f>I36/G27</f>
        <v>5.1530244252873567</v>
      </c>
    </row>
    <row r="41" spans="1:9" x14ac:dyDescent="0.3">
      <c r="A41" s="61" t="s">
        <v>48</v>
      </c>
      <c r="B41" s="59">
        <f>B39+B40</f>
        <v>12122.908500000001</v>
      </c>
      <c r="C41" s="59">
        <f>C39+C40</f>
        <v>139.34377586206898</v>
      </c>
      <c r="D41" s="59">
        <f>D39+D40</f>
        <v>17.417971982758623</v>
      </c>
    </row>
  </sheetData>
  <sheetProtection algorithmName="SHA-512" hashValue="b+uXhAKQTJw/Mn+9s0gr9RipOuLhSnagF4YHfjzPM/077thrFK0PyEBuTCBpOKoTWoMFEGcTEmFcw6Xd6sTKcw==" saltValue="w5FhAbELzi/z2rR+x4yFJQ==" spinCount="100000" sheet="1" objects="1" scenarios="1"/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F31" sqref="F31:G31"/>
    </sheetView>
  </sheetViews>
  <sheetFormatPr defaultColWidth="9.109375" defaultRowHeight="13.2" x14ac:dyDescent="0.3"/>
  <cols>
    <col min="1" max="1" width="27.5546875" style="74" customWidth="1"/>
    <col min="2" max="6" width="12.33203125" style="74" customWidth="1"/>
    <col min="7" max="7" width="13.88671875" style="74" customWidth="1"/>
    <col min="8" max="9" width="12.33203125" style="74" customWidth="1"/>
    <col min="10" max="16384" width="9.109375" style="74"/>
  </cols>
  <sheetData>
    <row r="1" spans="1:8" ht="15.6" x14ac:dyDescent="0.3">
      <c r="A1" s="73" t="s">
        <v>10</v>
      </c>
      <c r="B1" s="73"/>
      <c r="C1" s="73"/>
      <c r="D1" s="73"/>
    </row>
    <row r="2" spans="1:8" ht="15.6" x14ac:dyDescent="0.3">
      <c r="A2" s="75" t="s">
        <v>9</v>
      </c>
      <c r="B2" s="73"/>
      <c r="C2" s="73"/>
      <c r="D2" s="73"/>
    </row>
    <row r="3" spans="1:8" ht="11.25" customHeight="1" x14ac:dyDescent="0.3">
      <c r="A3" s="75"/>
      <c r="B3" s="73"/>
      <c r="C3" s="73"/>
      <c r="D3" s="73"/>
      <c r="H3" s="76"/>
    </row>
    <row r="4" spans="1:8" ht="11.25" customHeight="1" x14ac:dyDescent="0.3">
      <c r="A4" s="77" t="s">
        <v>11</v>
      </c>
      <c r="B4" s="130" t="s">
        <v>13</v>
      </c>
      <c r="C4" s="78"/>
      <c r="D4" s="79"/>
    </row>
    <row r="5" spans="1:8" ht="11.25" customHeight="1" x14ac:dyDescent="0.3">
      <c r="A5" s="77" t="s">
        <v>12</v>
      </c>
      <c r="B5" s="131">
        <v>87</v>
      </c>
      <c r="C5" s="74" t="s">
        <v>14</v>
      </c>
      <c r="D5" s="73"/>
    </row>
    <row r="6" spans="1:8" ht="11.25" customHeight="1" x14ac:dyDescent="0.3">
      <c r="A6" s="77" t="s">
        <v>52</v>
      </c>
      <c r="B6" s="131">
        <v>39</v>
      </c>
      <c r="C6" s="74" t="s">
        <v>15</v>
      </c>
      <c r="D6" s="73"/>
    </row>
    <row r="7" spans="1:8" ht="15.6" x14ac:dyDescent="0.3">
      <c r="A7" s="73" t="s">
        <v>53</v>
      </c>
      <c r="B7" s="80"/>
      <c r="D7" s="73"/>
    </row>
    <row r="8" spans="1:8" ht="13.8" x14ac:dyDescent="0.3">
      <c r="A8" s="81" t="s">
        <v>6</v>
      </c>
      <c r="B8" s="82"/>
      <c r="C8" s="82"/>
      <c r="D8" s="82"/>
      <c r="E8" s="83"/>
      <c r="F8" s="83"/>
    </row>
    <row r="9" spans="1:8" s="87" customFormat="1" ht="13.8" x14ac:dyDescent="0.3">
      <c r="A9" s="84" t="s">
        <v>5</v>
      </c>
      <c r="B9" s="85" t="s">
        <v>1</v>
      </c>
      <c r="C9" s="85" t="s">
        <v>2</v>
      </c>
      <c r="D9" s="85" t="s">
        <v>19</v>
      </c>
      <c r="E9" s="86" t="s">
        <v>16</v>
      </c>
      <c r="F9" s="86" t="s">
        <v>0</v>
      </c>
    </row>
    <row r="10" spans="1:8" ht="13.8" x14ac:dyDescent="0.3">
      <c r="A10" s="132" t="s">
        <v>17</v>
      </c>
      <c r="B10" s="134" t="s">
        <v>18</v>
      </c>
      <c r="C10" s="133">
        <v>5.75</v>
      </c>
      <c r="D10" s="134">
        <v>1000</v>
      </c>
      <c r="E10" s="88">
        <f>(C10*D10)</f>
        <v>5750</v>
      </c>
      <c r="F10" s="88">
        <f>E10/$B$5</f>
        <v>66.091954022988503</v>
      </c>
    </row>
    <row r="11" spans="1:8" ht="13.8" x14ac:dyDescent="0.3">
      <c r="A11" s="132" t="s">
        <v>20</v>
      </c>
      <c r="B11" s="134"/>
      <c r="C11" s="135">
        <v>52543</v>
      </c>
      <c r="D11" s="134">
        <v>1</v>
      </c>
      <c r="E11" s="88">
        <f>(C11*D11)</f>
        <v>52543</v>
      </c>
      <c r="F11" s="88">
        <f>E11/$B$5</f>
        <v>603.94252873563221</v>
      </c>
    </row>
    <row r="12" spans="1:8" ht="13.8" x14ac:dyDescent="0.3">
      <c r="A12" s="132" t="s">
        <v>21</v>
      </c>
      <c r="B12" s="134"/>
      <c r="C12" s="135">
        <v>17500</v>
      </c>
      <c r="D12" s="134">
        <v>1</v>
      </c>
      <c r="E12" s="88">
        <f>(C12*D12)</f>
        <v>17500</v>
      </c>
      <c r="F12" s="88">
        <f>E12/$B$5</f>
        <v>201.14942528735631</v>
      </c>
    </row>
    <row r="13" spans="1:8" ht="13.8" x14ac:dyDescent="0.3">
      <c r="A13" s="136" t="s">
        <v>56</v>
      </c>
      <c r="B13" s="134"/>
      <c r="C13" s="135">
        <v>10000</v>
      </c>
      <c r="D13" s="134">
        <v>1</v>
      </c>
      <c r="E13" s="88">
        <f>(C13*D13)</f>
        <v>10000</v>
      </c>
      <c r="F13" s="88">
        <f>E13/$B$5</f>
        <v>114.94252873563218</v>
      </c>
    </row>
    <row r="14" spans="1:8" ht="13.8" x14ac:dyDescent="0.3">
      <c r="A14" s="136"/>
      <c r="B14" s="134"/>
      <c r="C14" s="135"/>
      <c r="D14" s="134"/>
      <c r="E14" s="88">
        <f t="shared" ref="E14:E15" si="0">(C14*D14)</f>
        <v>0</v>
      </c>
      <c r="F14" s="88">
        <f t="shared" ref="F14:F15" si="1">E14/$B$5</f>
        <v>0</v>
      </c>
    </row>
    <row r="15" spans="1:8" ht="13.8" x14ac:dyDescent="0.3">
      <c r="A15" s="136"/>
      <c r="B15" s="134"/>
      <c r="C15" s="135"/>
      <c r="D15" s="134"/>
      <c r="E15" s="88">
        <f t="shared" si="0"/>
        <v>0</v>
      </c>
      <c r="F15" s="88">
        <f t="shared" si="1"/>
        <v>0</v>
      </c>
    </row>
    <row r="16" spans="1:8" ht="13.8" x14ac:dyDescent="0.3">
      <c r="A16" s="89" t="s">
        <v>22</v>
      </c>
      <c r="B16" s="90"/>
      <c r="C16" s="90"/>
      <c r="D16" s="90"/>
      <c r="E16" s="91">
        <f>SUM(E10:E15)</f>
        <v>85793</v>
      </c>
      <c r="F16" s="91">
        <f>SUM(F10:F15)</f>
        <v>986.12643678160919</v>
      </c>
    </row>
    <row r="17" spans="1:9" ht="13.8" x14ac:dyDescent="0.3">
      <c r="A17" s="92"/>
      <c r="E17" s="93"/>
      <c r="F17" s="93"/>
    </row>
    <row r="18" spans="1:9" ht="13.8" x14ac:dyDescent="0.3">
      <c r="A18" s="81" t="s">
        <v>7</v>
      </c>
      <c r="B18" s="94"/>
      <c r="C18" s="94"/>
      <c r="D18" s="94"/>
      <c r="E18" s="94"/>
      <c r="F18" s="83"/>
      <c r="G18" s="83"/>
      <c r="H18" s="83"/>
      <c r="I18" s="83"/>
    </row>
    <row r="19" spans="1:9" ht="13.5" customHeight="1" x14ac:dyDescent="0.3">
      <c r="A19" s="95" t="s">
        <v>5</v>
      </c>
      <c r="B19" s="96" t="s">
        <v>30</v>
      </c>
      <c r="C19" s="96" t="s">
        <v>23</v>
      </c>
      <c r="D19" s="96" t="s">
        <v>31</v>
      </c>
      <c r="E19" s="97" t="s">
        <v>24</v>
      </c>
      <c r="F19" s="97" t="s">
        <v>25</v>
      </c>
      <c r="G19" s="96" t="s">
        <v>26</v>
      </c>
      <c r="H19" s="96" t="s">
        <v>27</v>
      </c>
      <c r="I19" s="96" t="s">
        <v>0</v>
      </c>
    </row>
    <row r="20" spans="1:9" s="99" customFormat="1" ht="13.5" customHeight="1" x14ac:dyDescent="0.3">
      <c r="A20" s="98"/>
      <c r="B20" s="98" t="s">
        <v>28</v>
      </c>
      <c r="C20" s="98"/>
      <c r="D20" s="98" t="s">
        <v>29</v>
      </c>
      <c r="E20" s="98"/>
      <c r="F20" s="140">
        <v>8.5000000000000006E-2</v>
      </c>
      <c r="G20" s="140">
        <v>1.4E-2</v>
      </c>
      <c r="H20" s="98"/>
      <c r="I20" s="98"/>
    </row>
    <row r="21" spans="1:9" ht="13.8" x14ac:dyDescent="0.3">
      <c r="A21" s="100" t="str">
        <f>A10</f>
        <v>8" PVC Pipe and Fittings</v>
      </c>
      <c r="B21" s="101">
        <f>E10</f>
        <v>5750</v>
      </c>
      <c r="C21" s="137">
        <v>0</v>
      </c>
      <c r="D21" s="138">
        <v>20</v>
      </c>
      <c r="E21" s="102">
        <f>(B21-C21)/D21</f>
        <v>287.5</v>
      </c>
      <c r="F21" s="102">
        <f>(B21+C21)/2*$F$20</f>
        <v>244.37500000000003</v>
      </c>
      <c r="G21" s="103">
        <f>((B21+C21)/2)*$G$20</f>
        <v>40.25</v>
      </c>
      <c r="H21" s="103">
        <f>E21+F21+G21</f>
        <v>572.125</v>
      </c>
      <c r="I21" s="103">
        <f>H21/$B$5</f>
        <v>6.5761494252873565</v>
      </c>
    </row>
    <row r="22" spans="1:9" ht="13.8" x14ac:dyDescent="0.3">
      <c r="A22" s="104" t="str">
        <f>A11</f>
        <v>Sprinkler System (5 towers)</v>
      </c>
      <c r="B22" s="105">
        <f>E11</f>
        <v>52543</v>
      </c>
      <c r="C22" s="139">
        <v>0</v>
      </c>
      <c r="D22" s="132">
        <v>20</v>
      </c>
      <c r="E22" s="88">
        <f>(B22-C22)/D22</f>
        <v>2627.15</v>
      </c>
      <c r="F22" s="102">
        <f>(B22+C22)/2*$F$20</f>
        <v>2233.0775000000003</v>
      </c>
      <c r="G22" s="103">
        <f>((B22+C22)/2)*$G$20</f>
        <v>367.80099999999999</v>
      </c>
      <c r="H22" s="103">
        <f>E22+F22+G22</f>
        <v>5228.0285000000013</v>
      </c>
      <c r="I22" s="103">
        <f>H22/$B$5</f>
        <v>60.092281609195418</v>
      </c>
    </row>
    <row r="23" spans="1:9" ht="13.8" x14ac:dyDescent="0.3">
      <c r="A23" s="104" t="str">
        <f>A12</f>
        <v>Pump, 60 HP</v>
      </c>
      <c r="B23" s="105">
        <f>E12</f>
        <v>17500</v>
      </c>
      <c r="C23" s="139">
        <v>0</v>
      </c>
      <c r="D23" s="132">
        <v>20</v>
      </c>
      <c r="E23" s="88">
        <f>(B23-C23)/D23</f>
        <v>875</v>
      </c>
      <c r="F23" s="102">
        <f>(B23+C23)/2*$F$20</f>
        <v>743.75</v>
      </c>
      <c r="G23" s="103">
        <f>((B23+C23)/2)*$G$20</f>
        <v>122.5</v>
      </c>
      <c r="H23" s="103">
        <f>E23+F23+G23</f>
        <v>1741.25</v>
      </c>
      <c r="I23" s="103">
        <f>H23/$B$5</f>
        <v>20.014367816091955</v>
      </c>
    </row>
    <row r="24" spans="1:9" ht="13.8" x14ac:dyDescent="0.3">
      <c r="A24" s="104" t="str">
        <f>A13</f>
        <v>10" Well</v>
      </c>
      <c r="B24" s="105">
        <f>E13</f>
        <v>10000</v>
      </c>
      <c r="C24" s="139">
        <v>0</v>
      </c>
      <c r="D24" s="132">
        <v>20</v>
      </c>
      <c r="E24" s="88">
        <f>(B24-C24)/D24</f>
        <v>500</v>
      </c>
      <c r="F24" s="102">
        <f>(B24+C24)/2*$F$20</f>
        <v>425.00000000000006</v>
      </c>
      <c r="G24" s="103">
        <f>((B24+C24)/2)*$G$20</f>
        <v>70</v>
      </c>
      <c r="H24" s="103">
        <f>E24+F24+G24</f>
        <v>995</v>
      </c>
      <c r="I24" s="103">
        <f>H24/$B$5</f>
        <v>11.436781609195402</v>
      </c>
    </row>
    <row r="25" spans="1:9" ht="13.8" x14ac:dyDescent="0.3">
      <c r="A25" s="104">
        <f t="shared" ref="A25:A26" si="2">A14</f>
        <v>0</v>
      </c>
      <c r="B25" s="105">
        <f>E14</f>
        <v>0</v>
      </c>
      <c r="C25" s="139">
        <v>0</v>
      </c>
      <c r="D25" s="132">
        <v>1</v>
      </c>
      <c r="E25" s="88">
        <f t="shared" ref="E25:E26" si="3">(B25-C25)/D25</f>
        <v>0</v>
      </c>
      <c r="F25" s="102">
        <f t="shared" ref="F25:F26" si="4">(B25+C25)/2*$F$20</f>
        <v>0</v>
      </c>
      <c r="G25" s="103">
        <f t="shared" ref="G25:G26" si="5">((B25+C25)/2)*$G$20</f>
        <v>0</v>
      </c>
      <c r="H25" s="103">
        <f t="shared" ref="H25:H26" si="6">E25+F25+G25</f>
        <v>0</v>
      </c>
      <c r="I25" s="103">
        <f>H25/$B$5</f>
        <v>0</v>
      </c>
    </row>
    <row r="26" spans="1:9" ht="13.8" x14ac:dyDescent="0.3">
      <c r="A26" s="104">
        <f t="shared" si="2"/>
        <v>0</v>
      </c>
      <c r="B26" s="105">
        <f t="shared" ref="B26" si="7">E15</f>
        <v>0</v>
      </c>
      <c r="C26" s="139">
        <v>0</v>
      </c>
      <c r="D26" s="132">
        <v>1</v>
      </c>
      <c r="E26" s="88">
        <f t="shared" si="3"/>
        <v>0</v>
      </c>
      <c r="F26" s="102">
        <f t="shared" si="4"/>
        <v>0</v>
      </c>
      <c r="G26" s="103">
        <f t="shared" si="5"/>
        <v>0</v>
      </c>
      <c r="H26" s="103">
        <f t="shared" si="6"/>
        <v>0</v>
      </c>
      <c r="I26" s="103">
        <f t="shared" ref="I26" si="8">H26/$B$5</f>
        <v>0</v>
      </c>
    </row>
    <row r="27" spans="1:9" ht="13.8" x14ac:dyDescent="0.3">
      <c r="A27" s="89" t="s">
        <v>4</v>
      </c>
      <c r="B27" s="106">
        <f>SUM(B21:B26)</f>
        <v>85793</v>
      </c>
      <c r="C27" s="90"/>
      <c r="D27" s="90"/>
      <c r="E27" s="106">
        <f>SUM(E21:E26)</f>
        <v>4289.6499999999996</v>
      </c>
      <c r="F27" s="106">
        <f>SUM(F21:F26)</f>
        <v>3646.2025000000003</v>
      </c>
      <c r="G27" s="106">
        <f>SUM(G21:G26)</f>
        <v>600.55099999999993</v>
      </c>
      <c r="H27" s="106">
        <f>SUM(H21:H26)</f>
        <v>8536.4035000000003</v>
      </c>
      <c r="I27" s="106">
        <f>SUM(I21:I26)</f>
        <v>98.119580459770134</v>
      </c>
    </row>
    <row r="28" spans="1:9" s="108" customFormat="1" ht="13.8" x14ac:dyDescent="0.3">
      <c r="A28" s="107"/>
      <c r="E28" s="109"/>
      <c r="F28" s="109"/>
    </row>
    <row r="29" spans="1:9" s="108" customFormat="1" ht="13.8" x14ac:dyDescent="0.3">
      <c r="A29" s="81" t="s">
        <v>8</v>
      </c>
      <c r="B29" s="94"/>
      <c r="C29" s="94"/>
      <c r="D29" s="94"/>
      <c r="E29" s="94"/>
      <c r="F29" s="94"/>
      <c r="G29" s="110"/>
      <c r="H29" s="83"/>
      <c r="I29" s="83"/>
    </row>
    <row r="30" spans="1:9" s="108" customFormat="1" ht="25.5" customHeight="1" x14ac:dyDescent="0.3">
      <c r="A30" s="111" t="s">
        <v>49</v>
      </c>
      <c r="B30" s="112" t="s">
        <v>51</v>
      </c>
      <c r="C30" s="112" t="s">
        <v>33</v>
      </c>
      <c r="D30" s="113" t="s">
        <v>54</v>
      </c>
      <c r="E30" s="114" t="s">
        <v>55</v>
      </c>
      <c r="F30" s="115" t="s">
        <v>34</v>
      </c>
      <c r="G30" s="115" t="s">
        <v>50</v>
      </c>
      <c r="H30" s="112" t="s">
        <v>35</v>
      </c>
      <c r="I30" s="112" t="s">
        <v>0</v>
      </c>
    </row>
    <row r="31" spans="1:9" s="108" customFormat="1" ht="13.8" x14ac:dyDescent="0.3">
      <c r="A31" s="116" t="s">
        <v>32</v>
      </c>
      <c r="B31" s="117">
        <f>B6</f>
        <v>39</v>
      </c>
      <c r="C31" s="141">
        <v>60</v>
      </c>
      <c r="D31" s="142">
        <v>16</v>
      </c>
      <c r="E31" s="118">
        <f>(C31/D31)*B31</f>
        <v>146.25</v>
      </c>
      <c r="F31" s="135">
        <v>2</v>
      </c>
      <c r="G31" s="144">
        <v>8</v>
      </c>
      <c r="H31" s="119">
        <f>F31*E31*G31</f>
        <v>2340</v>
      </c>
      <c r="I31" s="88">
        <f>H31/$B$5</f>
        <v>26.896551724137932</v>
      </c>
    </row>
    <row r="32" spans="1:9" s="108" customFormat="1" ht="13.8" x14ac:dyDescent="0.3">
      <c r="A32" s="116"/>
      <c r="B32" s="117"/>
      <c r="C32" s="88"/>
      <c r="D32" s="117"/>
      <c r="E32" s="88"/>
      <c r="F32" s="88"/>
      <c r="G32" s="88"/>
      <c r="H32" s="117"/>
      <c r="I32" s="117"/>
    </row>
    <row r="33" spans="1:9" s="108" customFormat="1" ht="13.8" x14ac:dyDescent="0.3">
      <c r="A33" s="84" t="s">
        <v>36</v>
      </c>
      <c r="B33" s="85" t="s">
        <v>37</v>
      </c>
      <c r="C33" s="86" t="s">
        <v>38</v>
      </c>
      <c r="D33" s="117"/>
      <c r="E33" s="88"/>
      <c r="F33" s="88"/>
      <c r="G33" s="88"/>
      <c r="H33" s="117"/>
      <c r="I33" s="117"/>
    </row>
    <row r="34" spans="1:9" s="108" customFormat="1" ht="13.8" x14ac:dyDescent="0.3">
      <c r="A34" s="116" t="str">
        <f>A10</f>
        <v>8" PVC Pipe and Fittings</v>
      </c>
      <c r="B34" s="88">
        <f>E10</f>
        <v>5750</v>
      </c>
      <c r="C34" s="120">
        <v>0</v>
      </c>
      <c r="D34" s="117"/>
      <c r="E34" s="88"/>
      <c r="F34" s="88"/>
      <c r="G34" s="88"/>
      <c r="H34" s="88">
        <f>C34*B34</f>
        <v>0</v>
      </c>
      <c r="I34" s="88">
        <f>H34/$B$5</f>
        <v>0</v>
      </c>
    </row>
    <row r="35" spans="1:9" s="108" customFormat="1" ht="13.8" x14ac:dyDescent="0.3">
      <c r="A35" s="116" t="str">
        <f>A11</f>
        <v>Sprinkler System (5 towers)</v>
      </c>
      <c r="B35" s="88">
        <f>E11</f>
        <v>52543</v>
      </c>
      <c r="C35" s="120">
        <v>1.4999999999999999E-2</v>
      </c>
      <c r="D35" s="117"/>
      <c r="E35" s="88"/>
      <c r="F35" s="88"/>
      <c r="G35" s="88"/>
      <c r="H35" s="88">
        <f>C35*B35</f>
        <v>788.14499999999998</v>
      </c>
      <c r="I35" s="88">
        <f>H35/$B$5</f>
        <v>9.0591379310344831</v>
      </c>
    </row>
    <row r="36" spans="1:9" s="108" customFormat="1" ht="13.8" x14ac:dyDescent="0.3">
      <c r="A36" s="116" t="str">
        <f>A12</f>
        <v>Pump, 60 HP</v>
      </c>
      <c r="B36" s="88">
        <f>E12</f>
        <v>17500</v>
      </c>
      <c r="C36" s="120">
        <v>0.02</v>
      </c>
      <c r="D36" s="117"/>
      <c r="E36" s="88"/>
      <c r="F36" s="88"/>
      <c r="G36" s="88"/>
      <c r="H36" s="88">
        <f>C36*B36</f>
        <v>350</v>
      </c>
      <c r="I36" s="88">
        <f>H36/$B$5</f>
        <v>4.0229885057471266</v>
      </c>
    </row>
    <row r="37" spans="1:9" s="108" customFormat="1" ht="13.8" x14ac:dyDescent="0.3">
      <c r="A37" s="116" t="str">
        <f>A13</f>
        <v>10" Well</v>
      </c>
      <c r="B37" s="88">
        <f>E13</f>
        <v>10000</v>
      </c>
      <c r="C37" s="120">
        <v>0</v>
      </c>
      <c r="D37" s="117"/>
      <c r="E37" s="88"/>
      <c r="F37" s="88"/>
      <c r="G37" s="88"/>
      <c r="H37" s="88">
        <f>C37*B37</f>
        <v>0</v>
      </c>
      <c r="I37" s="88">
        <f>H37/$B$5</f>
        <v>0</v>
      </c>
    </row>
    <row r="38" spans="1:9" s="108" customFormat="1" ht="13.8" x14ac:dyDescent="0.3">
      <c r="A38" s="116">
        <f t="shared" ref="A38:A39" si="9">A14</f>
        <v>0</v>
      </c>
      <c r="B38" s="88">
        <f t="shared" ref="B38:B39" si="10">E14</f>
        <v>0</v>
      </c>
      <c r="C38" s="120">
        <v>0</v>
      </c>
      <c r="D38" s="117"/>
      <c r="E38" s="88"/>
      <c r="F38" s="88"/>
      <c r="G38" s="88"/>
      <c r="H38" s="88">
        <f t="shared" ref="H38:H39" si="11">C38*B38</f>
        <v>0</v>
      </c>
      <c r="I38" s="88">
        <f t="shared" ref="I38:I39" si="12">H38/$B$5</f>
        <v>0</v>
      </c>
    </row>
    <row r="39" spans="1:9" s="108" customFormat="1" ht="13.8" x14ac:dyDescent="0.3">
      <c r="A39" s="116">
        <f t="shared" si="9"/>
        <v>0</v>
      </c>
      <c r="B39" s="88">
        <f t="shared" si="10"/>
        <v>0</v>
      </c>
      <c r="C39" s="120">
        <v>0</v>
      </c>
      <c r="D39" s="117"/>
      <c r="E39" s="88"/>
      <c r="F39" s="88"/>
      <c r="G39" s="88"/>
      <c r="H39" s="88">
        <f t="shared" si="11"/>
        <v>0</v>
      </c>
      <c r="I39" s="88">
        <f t="shared" si="12"/>
        <v>0</v>
      </c>
    </row>
    <row r="40" spans="1:9" s="108" customFormat="1" ht="13.8" x14ac:dyDescent="0.3">
      <c r="A40" s="84" t="s">
        <v>40</v>
      </c>
      <c r="B40" s="85" t="s">
        <v>41</v>
      </c>
      <c r="C40" s="86" t="s">
        <v>42</v>
      </c>
      <c r="D40" s="117"/>
      <c r="E40" s="88"/>
      <c r="F40" s="88"/>
      <c r="G40" s="88"/>
      <c r="H40" s="88"/>
      <c r="I40" s="88"/>
    </row>
    <row r="41" spans="1:9" s="108" customFormat="1" ht="13.8" x14ac:dyDescent="0.3">
      <c r="A41" s="116" t="s">
        <v>43</v>
      </c>
      <c r="B41" s="143">
        <v>12</v>
      </c>
      <c r="C41" s="135">
        <v>9.0299999999999994</v>
      </c>
      <c r="D41" s="117"/>
      <c r="E41" s="88"/>
      <c r="F41" s="88"/>
      <c r="G41" s="88"/>
      <c r="H41" s="88">
        <f>C41*B41</f>
        <v>108.35999999999999</v>
      </c>
      <c r="I41" s="88">
        <f>H41/$B$5</f>
        <v>1.2455172413793101</v>
      </c>
    </row>
    <row r="42" spans="1:9" ht="13.8" x14ac:dyDescent="0.3">
      <c r="A42" s="89" t="s">
        <v>39</v>
      </c>
      <c r="B42" s="90"/>
      <c r="C42" s="90"/>
      <c r="D42" s="90"/>
      <c r="E42" s="121"/>
      <c r="F42" s="121"/>
      <c r="G42" s="122"/>
      <c r="H42" s="123">
        <f>SUM(H31:H41)</f>
        <v>3586.5050000000001</v>
      </c>
      <c r="I42" s="123">
        <f>SUM(I31:I41)</f>
        <v>41.224195402298854</v>
      </c>
    </row>
    <row r="43" spans="1:9" ht="13.8" x14ac:dyDescent="0.3"/>
    <row r="44" spans="1:9" ht="13.8" x14ac:dyDescent="0.3">
      <c r="B44" s="124" t="s">
        <v>35</v>
      </c>
      <c r="C44" s="124" t="s">
        <v>46</v>
      </c>
      <c r="D44" s="124" t="s">
        <v>47</v>
      </c>
    </row>
    <row r="45" spans="1:9" ht="13.8" x14ac:dyDescent="0.3">
      <c r="A45" s="124" t="s">
        <v>44</v>
      </c>
      <c r="B45" s="125">
        <f>H27</f>
        <v>8536.4035000000003</v>
      </c>
      <c r="C45" s="126">
        <f>I27</f>
        <v>98.119580459770134</v>
      </c>
      <c r="D45" s="127">
        <f>I27/G31</f>
        <v>12.264947557471267</v>
      </c>
    </row>
    <row r="46" spans="1:9" ht="13.8" x14ac:dyDescent="0.3">
      <c r="A46" s="124" t="s">
        <v>45</v>
      </c>
      <c r="B46" s="125">
        <f>H42</f>
        <v>3586.5050000000001</v>
      </c>
      <c r="C46" s="127">
        <f>I42</f>
        <v>41.224195402298854</v>
      </c>
      <c r="D46" s="126">
        <f>I42/G31</f>
        <v>5.1530244252873567</v>
      </c>
    </row>
    <row r="47" spans="1:9" ht="13.8" x14ac:dyDescent="0.3">
      <c r="A47" s="128" t="s">
        <v>48</v>
      </c>
      <c r="B47" s="129">
        <f>B45+B46</f>
        <v>12122.908500000001</v>
      </c>
      <c r="C47" s="129">
        <f>C45+C46</f>
        <v>139.34377586206898</v>
      </c>
      <c r="D47" s="129">
        <f>D45+D46</f>
        <v>17.417971982758623</v>
      </c>
    </row>
  </sheetData>
  <sheetProtection algorithmName="SHA-512" hashValue="DUEK1auc/NSAq3oGgTnXgqQ+7TU1PQisT1UOnw0L76dtEFSZb0z7wDoTPneNdtrgAY96gO7KuZD8ye/9LdEZlA==" saltValue="OEb7Qlrh/HbKgwWYdM7Kf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W. Jennings</dc:creator>
  <cp:lastModifiedBy>Emmalea Ernest</cp:lastModifiedBy>
  <cp:lastPrinted>2008-12-04T20:52:17Z</cp:lastPrinted>
  <dcterms:created xsi:type="dcterms:W3CDTF">2000-09-13T10:07:55Z</dcterms:created>
  <dcterms:modified xsi:type="dcterms:W3CDTF">2016-11-07T19:55:51Z</dcterms:modified>
</cp:coreProperties>
</file>