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lea.BLUEHEN\Dropbox\CropBudgets\Irrigation\"/>
    </mc:Choice>
  </mc:AlternateContent>
  <bookViews>
    <workbookView xWindow="0" yWindow="0" windowWidth="23040" windowHeight="9408" activeTab="1"/>
  </bookViews>
  <sheets>
    <sheet name="Estimated" sheetId="1" r:id="rId1"/>
    <sheet name="Actual" sheetId="3" r:id="rId2"/>
  </sheets>
  <calcPr calcId="152511"/>
</workbook>
</file>

<file path=xl/calcChain.xml><?xml version="1.0" encoding="utf-8"?>
<calcChain xmlns="http://schemas.openxmlformats.org/spreadsheetml/2006/main">
  <c r="G32" i="1" l="1"/>
  <c r="F30" i="1"/>
  <c r="E30" i="1"/>
  <c r="E10" i="3" l="1"/>
  <c r="F10" i="3"/>
  <c r="E11" i="3"/>
  <c r="F11" i="3"/>
  <c r="F32" i="3"/>
  <c r="G32" i="3" s="1"/>
  <c r="F30" i="3"/>
  <c r="F33" i="3" s="1"/>
  <c r="B37" i="3" s="1"/>
  <c r="E30" i="3"/>
  <c r="F25" i="3"/>
  <c r="G25" i="3" s="1"/>
  <c r="H25" i="3" s="1"/>
  <c r="F24" i="3"/>
  <c r="G24" i="3" s="1"/>
  <c r="H24" i="3" s="1"/>
  <c r="F23" i="3"/>
  <c r="G23" i="3" s="1"/>
  <c r="H23" i="3" s="1"/>
  <c r="C22" i="3"/>
  <c r="C20" i="3"/>
  <c r="B9" i="3"/>
  <c r="E8" i="3" s="1"/>
  <c r="F8" i="3"/>
  <c r="G30" i="3" l="1"/>
  <c r="G33" i="3" s="1"/>
  <c r="E9" i="3"/>
  <c r="E6" i="3"/>
  <c r="F9" i="3"/>
  <c r="F6" i="3"/>
  <c r="B10" i="3"/>
  <c r="E7" i="3"/>
  <c r="F7" i="3"/>
  <c r="D20" i="3"/>
  <c r="F20" i="3" s="1"/>
  <c r="B9" i="1"/>
  <c r="B10" i="1" s="1"/>
  <c r="E6" i="1"/>
  <c r="F32" i="1"/>
  <c r="C20" i="1"/>
  <c r="D20" i="1"/>
  <c r="F20" i="1"/>
  <c r="G20" i="1" s="1"/>
  <c r="H20" i="1" s="1"/>
  <c r="C22" i="1"/>
  <c r="F23" i="1"/>
  <c r="G23" i="1" s="1"/>
  <c r="H23" i="1" s="1"/>
  <c r="F24" i="1"/>
  <c r="G24" i="1"/>
  <c r="H24" i="1" s="1"/>
  <c r="F25" i="1"/>
  <c r="G25" i="1" s="1"/>
  <c r="H25" i="1" s="1"/>
  <c r="F8" i="1"/>
  <c r="F26" i="3" l="1"/>
  <c r="G20" i="3"/>
  <c r="D37" i="3"/>
  <c r="C37" i="3"/>
  <c r="D22" i="3"/>
  <c r="F22" i="3" s="1"/>
  <c r="G22" i="3" s="1"/>
  <c r="H22" i="3" s="1"/>
  <c r="D21" i="3"/>
  <c r="F21" i="3" s="1"/>
  <c r="G21" i="3" s="1"/>
  <c r="H21" i="3" s="1"/>
  <c r="D21" i="1"/>
  <c r="F21" i="1" s="1"/>
  <c r="D22" i="1"/>
  <c r="F22" i="1" s="1"/>
  <c r="G22" i="1" s="1"/>
  <c r="H22" i="1" s="1"/>
  <c r="G30" i="1"/>
  <c r="G33" i="1" s="1"/>
  <c r="F33" i="1"/>
  <c r="B37" i="1" s="1"/>
  <c r="F9" i="1"/>
  <c r="E8" i="1"/>
  <c r="F6" i="1"/>
  <c r="E9" i="1"/>
  <c r="F7" i="1"/>
  <c r="E7" i="1"/>
  <c r="G26" i="3" l="1"/>
  <c r="B36" i="3" s="1"/>
  <c r="B38" i="3" s="1"/>
  <c r="H20" i="3"/>
  <c r="H26" i="3" s="1"/>
  <c r="C37" i="1"/>
  <c r="D37" i="1"/>
  <c r="F26" i="1"/>
  <c r="G21" i="1"/>
  <c r="C36" i="3" l="1"/>
  <c r="C38" i="3" s="1"/>
  <c r="D36" i="3"/>
  <c r="D38" i="3" s="1"/>
  <c r="H21" i="1"/>
  <c r="H26" i="1" s="1"/>
  <c r="G26" i="1"/>
  <c r="B36" i="1" s="1"/>
  <c r="B38" i="1" s="1"/>
  <c r="D36" i="1" l="1"/>
  <c r="D38" i="1" s="1"/>
  <c r="C36" i="1"/>
  <c r="C38" i="1" s="1"/>
</calcChain>
</file>

<file path=xl/sharedStrings.xml><?xml version="1.0" encoding="utf-8"?>
<sst xmlns="http://schemas.openxmlformats.org/spreadsheetml/2006/main" count="124" uniqueCount="56">
  <si>
    <t>Feet of row/acre</t>
  </si>
  <si>
    <t>Average Row Length (ft)</t>
  </si>
  <si>
    <t>Number of rows per acre</t>
  </si>
  <si>
    <t>GPM/ acre</t>
  </si>
  <si>
    <t>Distance Between Row Centers (ft)</t>
  </si>
  <si>
    <t>Tape Flow Rate (gpm/100 ft)</t>
  </si>
  <si>
    <t>Drip Tape</t>
  </si>
  <si>
    <t>Unit</t>
  </si>
  <si>
    <t>Cost/Unit</t>
  </si>
  <si>
    <t>Quantity</t>
  </si>
  <si>
    <t>Useful Life (years)</t>
  </si>
  <si>
    <t>Tube Fittings</t>
  </si>
  <si>
    <t>Layflat Supply Tube</t>
  </si>
  <si>
    <t>Manifold (Valves, filter, etc.)</t>
  </si>
  <si>
    <t>Pump</t>
  </si>
  <si>
    <t>Input/Item</t>
  </si>
  <si>
    <t>Total Cost</t>
  </si>
  <si>
    <t>piece</t>
  </si>
  <si>
    <t>Fixed Costs</t>
  </si>
  <si>
    <t>Total Annual Cost</t>
  </si>
  <si>
    <t>Cost per Acre per Year</t>
  </si>
  <si>
    <t>foot</t>
  </si>
  <si>
    <t>Size of Field (acres)</t>
  </si>
  <si>
    <t>Field Layout</t>
  </si>
  <si>
    <t>Price Information</t>
  </si>
  <si>
    <t>Item</t>
  </si>
  <si>
    <t>Feet per Roll</t>
  </si>
  <si>
    <t>Description</t>
  </si>
  <si>
    <t>Price per Roll</t>
  </si>
  <si>
    <t>8 mil</t>
  </si>
  <si>
    <t>4"</t>
  </si>
  <si>
    <t>Roll of Drip Tape</t>
  </si>
  <si>
    <t>Roll of Layflat</t>
  </si>
  <si>
    <t>Totals</t>
  </si>
  <si>
    <t>Fuel</t>
  </si>
  <si>
    <t>Price/gallon</t>
  </si>
  <si>
    <t>Price/hour</t>
  </si>
  <si>
    <t>Hours/Year</t>
  </si>
  <si>
    <t>Installation Labor</t>
  </si>
  <si>
    <t>hour</t>
  </si>
  <si>
    <t>Total</t>
  </si>
  <si>
    <t>Per Acre</t>
  </si>
  <si>
    <t>Per Acre Inch</t>
  </si>
  <si>
    <t>Annual Fixed Costs</t>
  </si>
  <si>
    <t>Annual Operating Costs</t>
  </si>
  <si>
    <t>University of Delaware Cooperative Extension Irrigation Cost Calculator</t>
  </si>
  <si>
    <t>Estimated Costs - Do not make changes here.</t>
  </si>
  <si>
    <t>DRIP IRRIGATION SYSTEM WITH GASOLINE POWERED PUMP</t>
  </si>
  <si>
    <t>Annual Cost per Acre</t>
  </si>
  <si>
    <t>Caluclations Based on Tape Flow Rate</t>
  </si>
  <si>
    <r>
      <t>Hours to Apply 0.25</t>
    </r>
    <r>
      <rPr>
        <b/>
        <sz val="10"/>
        <color indexed="8"/>
        <rFont val="Arial"/>
        <family val="2"/>
      </rPr>
      <t xml:space="preserve"> Inch</t>
    </r>
  </si>
  <si>
    <t>Inches of Irrigation Applied per Acre per Year</t>
  </si>
  <si>
    <r>
      <t>Pump Fuel Use Rate (gal. H</t>
    </r>
    <r>
      <rPr>
        <b/>
        <vertAlign val="subscript"/>
        <sz val="10"/>
        <color indexed="8"/>
        <rFont val="Calibri"/>
        <family val="2"/>
      </rPr>
      <t>2</t>
    </r>
    <r>
      <rPr>
        <b/>
        <sz val="10"/>
        <color indexed="8"/>
        <rFont val="Calibri"/>
        <family val="2"/>
      </rPr>
      <t>O pumped per gal. fuel)</t>
    </r>
  </si>
  <si>
    <r>
      <t>Gallons of H</t>
    </r>
    <r>
      <rPr>
        <b/>
        <vertAlign val="subscript"/>
        <sz val="10"/>
        <color indexed="8"/>
        <rFont val="Calibri"/>
        <family val="2"/>
      </rPr>
      <t>2</t>
    </r>
    <r>
      <rPr>
        <b/>
        <sz val="10"/>
        <color indexed="8"/>
        <rFont val="Calibri"/>
        <family val="2"/>
      </rPr>
      <t>O Applied per Year</t>
    </r>
  </si>
  <si>
    <t>Operating Labor</t>
  </si>
  <si>
    <t>Information from green-highlighted cells used in crop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</si>
</sst>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vertAlign val="superscript"/>
      <sz val="10"/>
      <color indexed="8"/>
      <name val="Calibri"/>
      <family val="2"/>
    </font>
    <font>
      <b/>
      <vertAlign val="subscript"/>
      <sz val="10"/>
      <color indexed="8"/>
      <name val="Calibri"/>
      <family val="2"/>
    </font>
    <font>
      <sz val="10"/>
      <color indexed="17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Border="1"/>
    <xf numFmtId="165" fontId="3" fillId="0" borderId="1" xfId="0" applyNumberFormat="1" applyFont="1" applyBorder="1" applyAlignment="1">
      <alignment horizontal="center"/>
    </xf>
    <xf numFmtId="165" fontId="4" fillId="2" borderId="2" xfId="0" applyNumberFormat="1" applyFont="1" applyFill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5" fillId="3" borderId="2" xfId="0" applyFont="1" applyFill="1" applyBorder="1"/>
    <xf numFmtId="165" fontId="5" fillId="3" borderId="0" xfId="0" applyNumberFormat="1" applyFont="1" applyFill="1" applyBorder="1"/>
    <xf numFmtId="0" fontId="3" fillId="4" borderId="2" xfId="0" applyFont="1" applyFill="1" applyBorder="1"/>
    <xf numFmtId="0" fontId="6" fillId="0" borderId="0" xfId="0" applyFont="1" applyBorder="1"/>
    <xf numFmtId="0" fontId="7" fillId="0" borderId="0" xfId="0" applyFont="1"/>
    <xf numFmtId="0" fontId="8" fillId="0" borderId="0" xfId="0" applyFont="1"/>
    <xf numFmtId="0" fontId="3" fillId="0" borderId="0" xfId="0" applyFont="1" applyFill="1"/>
    <xf numFmtId="0" fontId="3" fillId="0" borderId="0" xfId="0" applyFont="1"/>
    <xf numFmtId="164" fontId="7" fillId="0" borderId="0" xfId="0" applyNumberFormat="1" applyFont="1"/>
    <xf numFmtId="0" fontId="7" fillId="0" borderId="0" xfId="0" applyFont="1" applyAlignment="1">
      <alignment horizontal="center"/>
    </xf>
    <xf numFmtId="165" fontId="7" fillId="0" borderId="0" xfId="0" applyNumberFormat="1" applyFont="1"/>
    <xf numFmtId="0" fontId="6" fillId="0" borderId="0" xfId="0" applyFont="1" applyFill="1" applyAlignment="1">
      <alignment horizontal="right"/>
    </xf>
    <xf numFmtId="165" fontId="3" fillId="0" borderId="0" xfId="0" applyNumberFormat="1" applyFont="1" applyFill="1"/>
    <xf numFmtId="44" fontId="7" fillId="0" borderId="0" xfId="1" applyFont="1"/>
    <xf numFmtId="0" fontId="7" fillId="3" borderId="0" xfId="0" applyFont="1" applyFill="1"/>
    <xf numFmtId="0" fontId="4" fillId="3" borderId="0" xfId="0" applyFont="1" applyFill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164" fontId="7" fillId="0" borderId="2" xfId="0" applyNumberFormat="1" applyFont="1" applyBorder="1"/>
    <xf numFmtId="0" fontId="5" fillId="3" borderId="0" xfId="0" applyFont="1" applyFill="1"/>
    <xf numFmtId="0" fontId="6" fillId="4" borderId="2" xfId="0" applyFont="1" applyFill="1" applyBorder="1"/>
    <xf numFmtId="0" fontId="8" fillId="4" borderId="2" xfId="0" applyFont="1" applyFill="1" applyBorder="1"/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/>
    <xf numFmtId="1" fontId="7" fillId="0" borderId="2" xfId="0" applyNumberFormat="1" applyFont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0" fontId="3" fillId="4" borderId="2" xfId="0" applyFont="1" applyFill="1" applyBorder="1"/>
    <xf numFmtId="165" fontId="3" fillId="4" borderId="2" xfId="0" applyNumberFormat="1" applyFont="1" applyFill="1" applyBorder="1"/>
    <xf numFmtId="44" fontId="7" fillId="3" borderId="0" xfId="1" applyFont="1" applyFill="1"/>
    <xf numFmtId="44" fontId="8" fillId="4" borderId="2" xfId="1" applyFont="1" applyFill="1" applyBorder="1" applyAlignment="1">
      <alignment horizontal="center" wrapText="1"/>
    </xf>
    <xf numFmtId="0" fontId="7" fillId="0" borderId="3" xfId="0" applyFont="1" applyBorder="1"/>
    <xf numFmtId="165" fontId="7" fillId="0" borderId="3" xfId="0" applyNumberFormat="1" applyFont="1" applyBorder="1"/>
    <xf numFmtId="0" fontId="7" fillId="0" borderId="3" xfId="0" applyFont="1" applyBorder="1" applyAlignment="1">
      <alignment horizontal="center"/>
    </xf>
    <xf numFmtId="0" fontId="6" fillId="4" borderId="4" xfId="0" applyFont="1" applyFill="1" applyBorder="1" applyAlignment="1">
      <alignment horizontal="right"/>
    </xf>
    <xf numFmtId="0" fontId="3" fillId="4" borderId="5" xfId="0" applyFont="1" applyFill="1" applyBorder="1"/>
    <xf numFmtId="165" fontId="3" fillId="4" borderId="5" xfId="0" applyNumberFormat="1" applyFont="1" applyFill="1" applyBorder="1"/>
    <xf numFmtId="164" fontId="7" fillId="0" borderId="2" xfId="0" applyNumberFormat="1" applyFont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2" fontId="7" fillId="0" borderId="2" xfId="0" applyNumberFormat="1" applyFont="1" applyBorder="1" applyAlignment="1">
      <alignment horizontal="center"/>
    </xf>
    <xf numFmtId="0" fontId="10" fillId="0" borderId="0" xfId="0" applyFont="1"/>
    <xf numFmtId="0" fontId="7" fillId="0" borderId="0" xfId="0" applyFont="1" applyFill="1"/>
    <xf numFmtId="0" fontId="7" fillId="0" borderId="0" xfId="0" applyFont="1" applyFill="1" applyBorder="1"/>
    <xf numFmtId="164" fontId="7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7" fillId="0" borderId="2" xfId="0" applyFont="1" applyFill="1" applyBorder="1"/>
    <xf numFmtId="37" fontId="7" fillId="0" borderId="2" xfId="1" applyNumberFormat="1" applyFont="1" applyFill="1" applyBorder="1"/>
    <xf numFmtId="0" fontId="7" fillId="0" borderId="2" xfId="0" applyFont="1" applyFill="1" applyBorder="1" applyAlignment="1">
      <alignment horizontal="center"/>
    </xf>
    <xf numFmtId="165" fontId="7" fillId="0" borderId="2" xfId="0" applyNumberFormat="1" applyFont="1" applyFill="1" applyBorder="1"/>
    <xf numFmtId="0" fontId="12" fillId="0" borderId="0" xfId="0" applyFont="1"/>
    <xf numFmtId="7" fontId="7" fillId="0" borderId="2" xfId="1" applyNumberFormat="1" applyFont="1" applyFill="1" applyBorder="1" applyAlignment="1">
      <alignment horizontal="center"/>
    </xf>
    <xf numFmtId="165" fontId="3" fillId="0" borderId="2" xfId="0" applyNumberFormat="1" applyFont="1" applyFill="1" applyBorder="1"/>
    <xf numFmtId="1" fontId="3" fillId="0" borderId="2" xfId="0" applyNumberFormat="1" applyFont="1" applyFill="1" applyBorder="1" applyAlignment="1">
      <alignment horizontal="center"/>
    </xf>
    <xf numFmtId="0" fontId="7" fillId="5" borderId="2" xfId="0" applyFont="1" applyFill="1" applyBorder="1" applyProtection="1">
      <protection locked="0"/>
    </xf>
    <xf numFmtId="37" fontId="7" fillId="5" borderId="2" xfId="1" applyNumberFormat="1" applyFont="1" applyFill="1" applyBorder="1" applyProtection="1">
      <protection locked="0"/>
    </xf>
    <xf numFmtId="0" fontId="7" fillId="5" borderId="2" xfId="0" applyFont="1" applyFill="1" applyBorder="1" applyAlignment="1" applyProtection="1">
      <alignment horizontal="center"/>
      <protection locked="0"/>
    </xf>
    <xf numFmtId="7" fontId="7" fillId="5" borderId="2" xfId="1" applyNumberFormat="1" applyFont="1" applyFill="1" applyBorder="1" applyAlignment="1" applyProtection="1">
      <alignment horizontal="center"/>
      <protection locked="0"/>
    </xf>
    <xf numFmtId="165" fontId="7" fillId="5" borderId="2" xfId="0" applyNumberFormat="1" applyFont="1" applyFill="1" applyBorder="1" applyProtection="1">
      <protection locked="0"/>
    </xf>
    <xf numFmtId="165" fontId="3" fillId="5" borderId="2" xfId="0" applyNumberFormat="1" applyFont="1" applyFill="1" applyBorder="1" applyProtection="1">
      <protection locked="0"/>
    </xf>
    <xf numFmtId="1" fontId="3" fillId="5" borderId="2" xfId="0" applyNumberFormat="1" applyFont="1" applyFill="1" applyBorder="1" applyAlignment="1" applyProtection="1">
      <alignment horizontal="center"/>
      <protection locked="0"/>
    </xf>
    <xf numFmtId="165" fontId="7" fillId="5" borderId="3" xfId="0" applyNumberFormat="1" applyFont="1" applyFill="1" applyBorder="1" applyProtection="1">
      <protection locked="0"/>
    </xf>
    <xf numFmtId="0" fontId="7" fillId="5" borderId="3" xfId="0" applyFont="1" applyFill="1" applyBorder="1" applyAlignment="1" applyProtection="1">
      <alignment horizontal="center"/>
      <protection locked="0"/>
    </xf>
    <xf numFmtId="0" fontId="6" fillId="0" borderId="0" xfId="0" applyFont="1" applyBorder="1" applyProtection="1"/>
    <xf numFmtId="0" fontId="7" fillId="0" borderId="0" xfId="0" applyFont="1" applyProtection="1"/>
    <xf numFmtId="0" fontId="3" fillId="0" borderId="0" xfId="0" applyFont="1" applyBorder="1" applyProtection="1"/>
    <xf numFmtId="0" fontId="4" fillId="3" borderId="0" xfId="0" applyFont="1" applyFill="1" applyProtection="1"/>
    <xf numFmtId="0" fontId="5" fillId="3" borderId="0" xfId="0" applyFont="1" applyFill="1" applyProtection="1"/>
    <xf numFmtId="0" fontId="7" fillId="3" borderId="0" xfId="0" applyFont="1" applyFill="1" applyProtection="1"/>
    <xf numFmtId="0" fontId="6" fillId="4" borderId="2" xfId="0" applyFont="1" applyFill="1" applyBorder="1" applyAlignment="1" applyProtection="1">
      <alignment horizontal="center" wrapText="1"/>
    </xf>
    <xf numFmtId="44" fontId="8" fillId="4" borderId="2" xfId="1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center" wrapText="1"/>
    </xf>
    <xf numFmtId="0" fontId="3" fillId="0" borderId="2" xfId="0" applyFont="1" applyFill="1" applyBorder="1" applyProtection="1"/>
    <xf numFmtId="0" fontId="7" fillId="0" borderId="2" xfId="0" applyFont="1" applyBorder="1" applyProtection="1"/>
    <xf numFmtId="164" fontId="7" fillId="0" borderId="2" xfId="0" applyNumberFormat="1" applyFont="1" applyBorder="1" applyAlignment="1" applyProtection="1">
      <alignment horizontal="center"/>
    </xf>
    <xf numFmtId="2" fontId="7" fillId="0" borderId="2" xfId="0" applyNumberFormat="1" applyFont="1" applyBorder="1" applyAlignment="1" applyProtection="1">
      <alignment horizontal="center"/>
    </xf>
    <xf numFmtId="0" fontId="3" fillId="0" borderId="2" xfId="0" applyFont="1" applyBorder="1" applyProtection="1"/>
    <xf numFmtId="164" fontId="7" fillId="0" borderId="2" xfId="0" applyNumberFormat="1" applyFont="1" applyBorder="1" applyProtection="1"/>
    <xf numFmtId="0" fontId="3" fillId="0" borderId="0" xfId="0" applyFont="1" applyProtection="1"/>
    <xf numFmtId="164" fontId="7" fillId="0" borderId="0" xfId="0" applyNumberFormat="1" applyFont="1" applyProtection="1"/>
    <xf numFmtId="0" fontId="6" fillId="4" borderId="2" xfId="0" applyFont="1" applyFill="1" applyBorder="1" applyProtection="1"/>
    <xf numFmtId="0" fontId="8" fillId="4" borderId="2" xfId="0" applyFont="1" applyFill="1" applyBorder="1" applyAlignment="1" applyProtection="1">
      <alignment horizontal="center"/>
    </xf>
    <xf numFmtId="0" fontId="8" fillId="4" borderId="2" xfId="0" applyFont="1" applyFill="1" applyBorder="1" applyProtection="1"/>
    <xf numFmtId="0" fontId="7" fillId="0" borderId="2" xfId="0" applyFont="1" applyBorder="1" applyAlignment="1" applyProtection="1">
      <alignment horizontal="center"/>
    </xf>
    <xf numFmtId="165" fontId="7" fillId="0" borderId="2" xfId="0" applyNumberFormat="1" applyFont="1" applyBorder="1" applyProtection="1"/>
    <xf numFmtId="1" fontId="7" fillId="0" borderId="2" xfId="0" applyNumberFormat="1" applyFont="1" applyBorder="1" applyAlignment="1" applyProtection="1">
      <alignment horizontal="center"/>
    </xf>
    <xf numFmtId="165" fontId="7" fillId="0" borderId="2" xfId="0" applyNumberFormat="1" applyFont="1" applyFill="1" applyBorder="1" applyProtection="1"/>
    <xf numFmtId="0" fontId="6" fillId="4" borderId="2" xfId="0" applyFont="1" applyFill="1" applyBorder="1" applyAlignment="1" applyProtection="1">
      <alignment horizontal="right"/>
    </xf>
    <xf numFmtId="0" fontId="3" fillId="4" borderId="2" xfId="0" applyFont="1" applyFill="1" applyBorder="1" applyProtection="1"/>
    <xf numFmtId="165" fontId="3" fillId="4" borderId="2" xfId="0" applyNumberFormat="1" applyFont="1" applyFill="1" applyBorder="1" applyProtection="1"/>
    <xf numFmtId="0" fontId="6" fillId="0" borderId="0" xfId="0" applyFont="1" applyFill="1" applyAlignment="1" applyProtection="1">
      <alignment horizontal="right"/>
    </xf>
    <xf numFmtId="0" fontId="3" fillId="0" borderId="0" xfId="0" applyFont="1" applyFill="1" applyProtection="1"/>
    <xf numFmtId="165" fontId="3" fillId="0" borderId="0" xfId="0" applyNumberFormat="1" applyFont="1" applyFill="1" applyProtection="1"/>
    <xf numFmtId="44" fontId="7" fillId="3" borderId="0" xfId="1" applyFont="1" applyFill="1" applyProtection="1"/>
    <xf numFmtId="0" fontId="7" fillId="0" borderId="0" xfId="0" applyFont="1" applyFill="1" applyProtection="1"/>
    <xf numFmtId="0" fontId="8" fillId="0" borderId="0" xfId="0" applyFont="1" applyProtection="1"/>
    <xf numFmtId="44" fontId="7" fillId="0" borderId="0" xfId="1" applyFont="1" applyProtection="1"/>
    <xf numFmtId="0" fontId="7" fillId="0" borderId="3" xfId="0" applyFont="1" applyBorder="1" applyProtection="1"/>
    <xf numFmtId="0" fontId="6" fillId="4" borderId="4" xfId="0" applyFont="1" applyFill="1" applyBorder="1" applyAlignment="1" applyProtection="1">
      <alignment horizontal="right"/>
    </xf>
    <xf numFmtId="0" fontId="3" fillId="4" borderId="5" xfId="0" applyFont="1" applyFill="1" applyBorder="1" applyProtection="1"/>
    <xf numFmtId="165" fontId="3" fillId="4" borderId="5" xfId="0" applyNumberFormat="1" applyFont="1" applyFill="1" applyBorder="1" applyProtection="1"/>
    <xf numFmtId="165" fontId="7" fillId="0" borderId="0" xfId="0" applyNumberFormat="1" applyFont="1" applyProtection="1"/>
    <xf numFmtId="0" fontId="7" fillId="0" borderId="0" xfId="0" applyFont="1" applyAlignment="1" applyProtection="1">
      <alignment horizontal="center"/>
    </xf>
    <xf numFmtId="165" fontId="3" fillId="0" borderId="1" xfId="0" applyNumberFormat="1" applyFont="1" applyBorder="1" applyAlignment="1" applyProtection="1">
      <alignment horizontal="center"/>
    </xf>
    <xf numFmtId="165" fontId="4" fillId="2" borderId="2" xfId="0" applyNumberFormat="1" applyFont="1" applyFill="1" applyBorder="1" applyAlignment="1" applyProtection="1">
      <alignment horizontal="center"/>
    </xf>
    <xf numFmtId="165" fontId="3" fillId="0" borderId="2" xfId="0" applyNumberFormat="1" applyFont="1" applyBorder="1" applyAlignment="1" applyProtection="1">
      <alignment horizontal="center"/>
    </xf>
    <xf numFmtId="0" fontId="5" fillId="3" borderId="2" xfId="0" applyFont="1" applyFill="1" applyBorder="1" applyProtection="1"/>
    <xf numFmtId="165" fontId="5" fillId="3" borderId="0" xfId="0" applyNumberFormat="1" applyFont="1" applyFill="1" applyBorder="1" applyProtection="1"/>
    <xf numFmtId="0" fontId="12" fillId="0" borderId="0" xfId="0" applyFont="1" applyProtection="1"/>
    <xf numFmtId="0" fontId="10" fillId="0" borderId="0" xfId="0" applyFont="1" applyProtection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activeCell="E11" sqref="E11"/>
    </sheetView>
  </sheetViews>
  <sheetFormatPr defaultColWidth="9.109375" defaultRowHeight="13.8" x14ac:dyDescent="0.3"/>
  <cols>
    <col min="1" max="1" width="28.5546875" style="9" customWidth="1"/>
    <col min="2" max="2" width="11.33203125" style="9" customWidth="1"/>
    <col min="3" max="3" width="18.5546875" style="9" customWidth="1"/>
    <col min="4" max="4" width="15.44140625" style="9" customWidth="1"/>
    <col min="5" max="5" width="15.5546875" style="9" customWidth="1"/>
    <col min="6" max="8" width="13.5546875" style="9" customWidth="1"/>
    <col min="9" max="9" width="9.6640625" style="9" customWidth="1"/>
    <col min="10" max="10" width="17.109375" style="9" customWidth="1"/>
    <col min="11" max="16384" width="9.109375" style="9"/>
  </cols>
  <sheetData>
    <row r="1" spans="1:6" x14ac:dyDescent="0.3">
      <c r="A1" s="8" t="s">
        <v>47</v>
      </c>
    </row>
    <row r="2" spans="1:6" x14ac:dyDescent="0.3">
      <c r="A2" s="1" t="s">
        <v>45</v>
      </c>
    </row>
    <row r="3" spans="1:6" x14ac:dyDescent="0.3">
      <c r="A3" s="8" t="s">
        <v>46</v>
      </c>
    </row>
    <row r="4" spans="1:6" x14ac:dyDescent="0.3">
      <c r="A4" s="8"/>
      <c r="D4" s="20" t="s">
        <v>49</v>
      </c>
      <c r="E4" s="25"/>
      <c r="F4" s="25"/>
    </row>
    <row r="5" spans="1:6" ht="27.6" x14ac:dyDescent="0.3">
      <c r="A5" s="20" t="s">
        <v>23</v>
      </c>
      <c r="B5" s="19"/>
      <c r="D5" s="45" t="s">
        <v>5</v>
      </c>
      <c r="E5" s="37" t="s">
        <v>50</v>
      </c>
      <c r="F5" s="29" t="s">
        <v>3</v>
      </c>
    </row>
    <row r="6" spans="1:6" x14ac:dyDescent="0.3">
      <c r="A6" s="21" t="s">
        <v>4</v>
      </c>
      <c r="B6" s="52">
        <v>6</v>
      </c>
      <c r="D6" s="23">
        <v>0.22</v>
      </c>
      <c r="E6" s="44">
        <f>(6788/(D6*($B$9/100)))/60</f>
        <v>7.0832289840554301</v>
      </c>
      <c r="F6" s="46">
        <f>($B$9/100)*D6</f>
        <v>15.972</v>
      </c>
    </row>
    <row r="7" spans="1:6" x14ac:dyDescent="0.3">
      <c r="A7" s="22" t="s">
        <v>1</v>
      </c>
      <c r="B7" s="52">
        <v>350</v>
      </c>
      <c r="D7" s="23">
        <v>0.34</v>
      </c>
      <c r="E7" s="44">
        <f>(6788/(D7*($B$9/100)))/60</f>
        <v>4.5832658132123374</v>
      </c>
      <c r="F7" s="46">
        <f>($B$9/100)*D7</f>
        <v>24.684000000000001</v>
      </c>
    </row>
    <row r="8" spans="1:6" x14ac:dyDescent="0.3">
      <c r="A8" s="22" t="s">
        <v>22</v>
      </c>
      <c r="B8" s="53">
        <v>20</v>
      </c>
      <c r="D8" s="23">
        <v>0.45</v>
      </c>
      <c r="E8" s="44">
        <f>(6788/(D8*($B$9/100)))/60</f>
        <v>3.4629119477604324</v>
      </c>
      <c r="F8" s="46">
        <f>($B$9/100)*D8</f>
        <v>32.67</v>
      </c>
    </row>
    <row r="9" spans="1:6" x14ac:dyDescent="0.3">
      <c r="A9" s="22" t="s">
        <v>0</v>
      </c>
      <c r="B9" s="23">
        <f>43560/B6</f>
        <v>7260</v>
      </c>
      <c r="D9" s="23">
        <v>0.67</v>
      </c>
      <c r="E9" s="44">
        <f>(6788/(D9*($B$9/100)))/60</f>
        <v>2.3258363828241713</v>
      </c>
      <c r="F9" s="46">
        <f>($B$9/100)*D9</f>
        <v>48.641999999999996</v>
      </c>
    </row>
    <row r="10" spans="1:6" x14ac:dyDescent="0.3">
      <c r="A10" s="22" t="s">
        <v>2</v>
      </c>
      <c r="B10" s="24">
        <f>B9/B7</f>
        <v>20.742857142857144</v>
      </c>
      <c r="D10" s="49"/>
      <c r="E10" s="50"/>
      <c r="F10" s="51"/>
    </row>
    <row r="11" spans="1:6" x14ac:dyDescent="0.3">
      <c r="D11" s="49"/>
      <c r="E11" s="50"/>
      <c r="F11" s="51"/>
    </row>
    <row r="12" spans="1:6" x14ac:dyDescent="0.3">
      <c r="A12" s="12"/>
      <c r="B12" s="13"/>
    </row>
    <row r="13" spans="1:6" x14ac:dyDescent="0.3">
      <c r="A13" s="20" t="s">
        <v>24</v>
      </c>
      <c r="B13" s="25"/>
      <c r="C13" s="25"/>
      <c r="D13" s="25"/>
    </row>
    <row r="14" spans="1:6" x14ac:dyDescent="0.3">
      <c r="A14" s="26" t="s">
        <v>25</v>
      </c>
      <c r="B14" s="28" t="s">
        <v>27</v>
      </c>
      <c r="C14" s="28" t="s">
        <v>26</v>
      </c>
      <c r="D14" s="28" t="s">
        <v>28</v>
      </c>
    </row>
    <row r="15" spans="1:6" x14ac:dyDescent="0.3">
      <c r="A15" s="22" t="s">
        <v>31</v>
      </c>
      <c r="B15" s="54" t="s">
        <v>29</v>
      </c>
      <c r="C15" s="54">
        <v>7500</v>
      </c>
      <c r="D15" s="57">
        <v>147</v>
      </c>
    </row>
    <row r="16" spans="1:6" x14ac:dyDescent="0.3">
      <c r="A16" s="22" t="s">
        <v>32</v>
      </c>
      <c r="B16" s="54" t="s">
        <v>30</v>
      </c>
      <c r="C16" s="54">
        <v>300</v>
      </c>
      <c r="D16" s="57">
        <v>250</v>
      </c>
    </row>
    <row r="18" spans="1:8" x14ac:dyDescent="0.3">
      <c r="A18" s="20" t="s">
        <v>18</v>
      </c>
      <c r="B18" s="25"/>
      <c r="C18" s="25"/>
      <c r="D18" s="25"/>
      <c r="E18" s="25"/>
      <c r="F18" s="25"/>
      <c r="G18" s="25"/>
      <c r="H18" s="25"/>
    </row>
    <row r="19" spans="1:8" ht="28.5" customHeight="1" x14ac:dyDescent="0.3">
      <c r="A19" s="27" t="s">
        <v>15</v>
      </c>
      <c r="B19" s="29" t="s">
        <v>7</v>
      </c>
      <c r="C19" s="29" t="s">
        <v>8</v>
      </c>
      <c r="D19" s="29" t="s">
        <v>9</v>
      </c>
      <c r="E19" s="29" t="s">
        <v>10</v>
      </c>
      <c r="F19" s="29" t="s">
        <v>16</v>
      </c>
      <c r="G19" s="29" t="s">
        <v>19</v>
      </c>
      <c r="H19" s="29" t="s">
        <v>48</v>
      </c>
    </row>
    <row r="20" spans="1:8" x14ac:dyDescent="0.3">
      <c r="A20" s="23" t="s">
        <v>6</v>
      </c>
      <c r="B20" s="30" t="s">
        <v>21</v>
      </c>
      <c r="C20" s="31">
        <f>D15/C15</f>
        <v>1.9599999999999999E-2</v>
      </c>
      <c r="D20" s="32">
        <f>B9</f>
        <v>7260</v>
      </c>
      <c r="E20" s="30">
        <v>1</v>
      </c>
      <c r="F20" s="31">
        <f>C20*D20*B8</f>
        <v>2845.92</v>
      </c>
      <c r="G20" s="31">
        <f>F20/E20</f>
        <v>2845.92</v>
      </c>
      <c r="H20" s="31">
        <f t="shared" ref="H20:H25" si="0">G20/$B$8</f>
        <v>142.29599999999999</v>
      </c>
    </row>
    <row r="21" spans="1:8" x14ac:dyDescent="0.3">
      <c r="A21" s="23" t="s">
        <v>11</v>
      </c>
      <c r="B21" s="30" t="s">
        <v>17</v>
      </c>
      <c r="C21" s="55">
        <v>0.65</v>
      </c>
      <c r="D21" s="32">
        <f>B10</f>
        <v>20.742857142857144</v>
      </c>
      <c r="E21" s="54">
        <v>5</v>
      </c>
      <c r="F21" s="31">
        <f>C21*D21*B8</f>
        <v>269.6571428571429</v>
      </c>
      <c r="G21" s="31">
        <f>F21/E21</f>
        <v>53.931428571428583</v>
      </c>
      <c r="H21" s="31">
        <f t="shared" si="0"/>
        <v>2.6965714285714291</v>
      </c>
    </row>
    <row r="22" spans="1:8" x14ac:dyDescent="0.3">
      <c r="A22" s="23" t="s">
        <v>12</v>
      </c>
      <c r="B22" s="30" t="s">
        <v>21</v>
      </c>
      <c r="C22" s="55">
        <f>D16/C16</f>
        <v>0.83333333333333337</v>
      </c>
      <c r="D22" s="32">
        <f>B10*B6+50</f>
        <v>174.45714285714286</v>
      </c>
      <c r="E22" s="54">
        <v>5</v>
      </c>
      <c r="F22" s="31">
        <f>C22*D22*B8</f>
        <v>2907.6190476190477</v>
      </c>
      <c r="G22" s="31">
        <f>F22/E22</f>
        <v>581.52380952380952</v>
      </c>
      <c r="H22" s="31">
        <f t="shared" si="0"/>
        <v>29.076190476190476</v>
      </c>
    </row>
    <row r="23" spans="1:8" x14ac:dyDescent="0.3">
      <c r="A23" s="23" t="s">
        <v>13</v>
      </c>
      <c r="B23" s="30"/>
      <c r="C23" s="55">
        <v>350</v>
      </c>
      <c r="D23" s="30">
        <v>1</v>
      </c>
      <c r="E23" s="54">
        <v>5</v>
      </c>
      <c r="F23" s="31">
        <f>C23*D23</f>
        <v>350</v>
      </c>
      <c r="G23" s="31">
        <f>F23/E23</f>
        <v>70</v>
      </c>
      <c r="H23" s="31">
        <f t="shared" si="0"/>
        <v>3.5</v>
      </c>
    </row>
    <row r="24" spans="1:8" x14ac:dyDescent="0.3">
      <c r="A24" s="23" t="s">
        <v>14</v>
      </c>
      <c r="B24" s="30"/>
      <c r="C24" s="55">
        <v>780</v>
      </c>
      <c r="D24" s="30">
        <v>1</v>
      </c>
      <c r="E24" s="54">
        <v>10</v>
      </c>
      <c r="F24" s="31">
        <f>C24*D24</f>
        <v>780</v>
      </c>
      <c r="G24" s="31">
        <f>F24/E24</f>
        <v>78</v>
      </c>
      <c r="H24" s="31">
        <f t="shared" si="0"/>
        <v>3.9</v>
      </c>
    </row>
    <row r="25" spans="1:8" x14ac:dyDescent="0.3">
      <c r="A25" s="23" t="s">
        <v>38</v>
      </c>
      <c r="B25" s="30" t="s">
        <v>39</v>
      </c>
      <c r="C25" s="55">
        <v>8</v>
      </c>
      <c r="D25" s="30">
        <v>30</v>
      </c>
      <c r="E25" s="30"/>
      <c r="F25" s="31">
        <f>C25*D25</f>
        <v>240</v>
      </c>
      <c r="G25" s="31">
        <f>F25</f>
        <v>240</v>
      </c>
      <c r="H25" s="31">
        <f t="shared" si="0"/>
        <v>12</v>
      </c>
    </row>
    <row r="26" spans="1:8" x14ac:dyDescent="0.3">
      <c r="A26" s="33" t="s">
        <v>33</v>
      </c>
      <c r="B26" s="34"/>
      <c r="C26" s="35"/>
      <c r="D26" s="34"/>
      <c r="E26" s="34"/>
      <c r="F26" s="35">
        <f>SUM(F20:F24)</f>
        <v>7153.1961904761902</v>
      </c>
      <c r="G26" s="35">
        <f>SUM(G20:G24)</f>
        <v>3629.3752380952383</v>
      </c>
      <c r="H26" s="35">
        <f>SUM(H20:H24)</f>
        <v>181.46876190476189</v>
      </c>
    </row>
    <row r="27" spans="1:8" x14ac:dyDescent="0.3">
      <c r="A27" s="16"/>
      <c r="B27" s="11"/>
      <c r="C27" s="17"/>
      <c r="D27" s="11"/>
      <c r="E27" s="11"/>
      <c r="F27" s="17"/>
      <c r="G27" s="17"/>
      <c r="H27" s="17"/>
    </row>
    <row r="28" spans="1:8" x14ac:dyDescent="0.3">
      <c r="A28" s="20" t="s">
        <v>44</v>
      </c>
      <c r="B28" s="19"/>
      <c r="C28" s="19"/>
      <c r="D28" s="36"/>
      <c r="E28" s="19"/>
      <c r="F28" s="19"/>
      <c r="G28" s="19"/>
      <c r="H28" s="48"/>
    </row>
    <row r="29" spans="1:8" ht="42" customHeight="1" x14ac:dyDescent="0.3">
      <c r="A29" s="27" t="s">
        <v>25</v>
      </c>
      <c r="B29" s="29" t="s">
        <v>35</v>
      </c>
      <c r="C29" s="29" t="s">
        <v>52</v>
      </c>
      <c r="D29" s="29" t="s">
        <v>51</v>
      </c>
      <c r="E29" s="29" t="s">
        <v>53</v>
      </c>
      <c r="F29" s="29" t="s">
        <v>19</v>
      </c>
      <c r="G29" s="29" t="s">
        <v>20</v>
      </c>
    </row>
    <row r="30" spans="1:8" x14ac:dyDescent="0.3">
      <c r="A30" s="23" t="s">
        <v>34</v>
      </c>
      <c r="B30" s="58">
        <v>2.5</v>
      </c>
      <c r="C30" s="59">
        <v>12000</v>
      </c>
      <c r="D30" s="54">
        <v>8</v>
      </c>
      <c r="E30" s="30">
        <f>D30*27154*B8</f>
        <v>4344640</v>
      </c>
      <c r="F30" s="31">
        <f>(E30/C30)*B30</f>
        <v>905.13333333333333</v>
      </c>
      <c r="G30" s="31">
        <f>F30/B8</f>
        <v>45.256666666666668</v>
      </c>
    </row>
    <row r="31" spans="1:8" ht="14.25" customHeight="1" x14ac:dyDescent="0.3">
      <c r="A31" s="10"/>
      <c r="B31" s="28" t="s">
        <v>36</v>
      </c>
      <c r="C31" s="28" t="s">
        <v>37</v>
      </c>
      <c r="D31" s="18"/>
      <c r="F31" s="23"/>
      <c r="G31" s="23"/>
    </row>
    <row r="32" spans="1:8" x14ac:dyDescent="0.3">
      <c r="A32" s="38" t="s">
        <v>54</v>
      </c>
      <c r="B32" s="39">
        <v>10</v>
      </c>
      <c r="C32" s="40">
        <v>8</v>
      </c>
      <c r="D32" s="18"/>
      <c r="F32" s="31">
        <f>B32*C32</f>
        <v>80</v>
      </c>
      <c r="G32" s="31">
        <f>F32/B8</f>
        <v>4</v>
      </c>
    </row>
    <row r="33" spans="1:8" x14ac:dyDescent="0.3">
      <c r="A33" s="41" t="s">
        <v>33</v>
      </c>
      <c r="B33" s="42"/>
      <c r="C33" s="43"/>
      <c r="D33" s="42"/>
      <c r="E33" s="42"/>
      <c r="F33" s="35">
        <f>SUM(F30:F32)</f>
        <v>985.13333333333333</v>
      </c>
      <c r="G33" s="35">
        <f>SUM(G30:G32)</f>
        <v>49.256666666666668</v>
      </c>
    </row>
    <row r="34" spans="1:8" x14ac:dyDescent="0.3">
      <c r="B34" s="15"/>
      <c r="C34" s="14"/>
      <c r="D34" s="18"/>
      <c r="G34" s="15"/>
      <c r="H34" s="15"/>
    </row>
    <row r="35" spans="1:8" x14ac:dyDescent="0.3">
      <c r="A35" s="1"/>
      <c r="B35" s="7" t="s">
        <v>40</v>
      </c>
      <c r="C35" s="7" t="s">
        <v>41</v>
      </c>
      <c r="D35" s="7" t="s">
        <v>42</v>
      </c>
    </row>
    <row r="36" spans="1:8" x14ac:dyDescent="0.3">
      <c r="A36" s="7" t="s">
        <v>43</v>
      </c>
      <c r="B36" s="2">
        <f>G26</f>
        <v>3629.3752380952383</v>
      </c>
      <c r="C36" s="3">
        <f>H26</f>
        <v>181.46876190476189</v>
      </c>
      <c r="D36" s="4">
        <f>H26/D30</f>
        <v>22.683595238095236</v>
      </c>
    </row>
    <row r="37" spans="1:8" x14ac:dyDescent="0.3">
      <c r="A37" s="7" t="s">
        <v>44</v>
      </c>
      <c r="B37" s="2">
        <f>F33</f>
        <v>985.13333333333333</v>
      </c>
      <c r="C37" s="4">
        <f>G33</f>
        <v>49.256666666666668</v>
      </c>
      <c r="D37" s="3">
        <f>G33/D30</f>
        <v>6.1570833333333335</v>
      </c>
    </row>
    <row r="38" spans="1:8" x14ac:dyDescent="0.3">
      <c r="A38" s="5" t="s">
        <v>19</v>
      </c>
      <c r="B38" s="6">
        <f>B36+B37</f>
        <v>4614.5085714285715</v>
      </c>
      <c r="C38" s="6">
        <f>C36+C37</f>
        <v>230.72542857142855</v>
      </c>
      <c r="D38" s="6">
        <f>D36+D37</f>
        <v>28.840678571428569</v>
      </c>
    </row>
    <row r="39" spans="1:8" x14ac:dyDescent="0.3">
      <c r="A39" s="56" t="s">
        <v>55</v>
      </c>
    </row>
    <row r="40" spans="1:8" ht="15" x14ac:dyDescent="0.3">
      <c r="A40" s="47"/>
    </row>
  </sheetData>
  <sheetProtection algorithmName="SHA-512" hashValue="pSlJL9igFX64Z9rf14/BOVi+xNmNb4XhQNf/L0F5417vIW9fsRc8j6Jsr+orhDdika8sC0skD28V/YWIEEClyw==" saltValue="gCNqpkDeRNoGpjzHzR9Afw==" spinCount="100000" sheet="1" objects="1" scenarios="1"/>
  <phoneticPr fontId="2" type="noConversion"/>
  <pageMargins left="0.7" right="0.7" top="0.75" bottom="0.7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B33" sqref="B33"/>
    </sheetView>
  </sheetViews>
  <sheetFormatPr defaultColWidth="9.109375" defaultRowHeight="13.8" x14ac:dyDescent="0.3"/>
  <cols>
    <col min="1" max="1" width="28.5546875" style="70" customWidth="1"/>
    <col min="2" max="2" width="11.33203125" style="70" customWidth="1"/>
    <col min="3" max="3" width="18.5546875" style="70" customWidth="1"/>
    <col min="4" max="4" width="15.44140625" style="70" customWidth="1"/>
    <col min="5" max="5" width="15.5546875" style="70" customWidth="1"/>
    <col min="6" max="8" width="13.5546875" style="70" customWidth="1"/>
    <col min="9" max="9" width="9.6640625" style="70" customWidth="1"/>
    <col min="10" max="10" width="17.109375" style="70" customWidth="1"/>
    <col min="11" max="16384" width="9.109375" style="70"/>
  </cols>
  <sheetData>
    <row r="1" spans="1:6" x14ac:dyDescent="0.3">
      <c r="A1" s="69" t="s">
        <v>47</v>
      </c>
    </row>
    <row r="2" spans="1:6" x14ac:dyDescent="0.3">
      <c r="A2" s="71" t="s">
        <v>45</v>
      </c>
    </row>
    <row r="3" spans="1:6" x14ac:dyDescent="0.3">
      <c r="A3" s="69" t="s">
        <v>46</v>
      </c>
    </row>
    <row r="4" spans="1:6" x14ac:dyDescent="0.3">
      <c r="A4" s="69"/>
      <c r="D4" s="72" t="s">
        <v>49</v>
      </c>
      <c r="E4" s="73"/>
      <c r="F4" s="73"/>
    </row>
    <row r="5" spans="1:6" ht="27.6" x14ac:dyDescent="0.3">
      <c r="A5" s="72" t="s">
        <v>23</v>
      </c>
      <c r="B5" s="74"/>
      <c r="D5" s="75" t="s">
        <v>5</v>
      </c>
      <c r="E5" s="76" t="s">
        <v>50</v>
      </c>
      <c r="F5" s="77" t="s">
        <v>3</v>
      </c>
    </row>
    <row r="6" spans="1:6" x14ac:dyDescent="0.3">
      <c r="A6" s="78" t="s">
        <v>4</v>
      </c>
      <c r="B6" s="60">
        <v>6</v>
      </c>
      <c r="D6" s="79">
        <v>0.22</v>
      </c>
      <c r="E6" s="80">
        <f>(6788/(D6*($B$9/100)))/60</f>
        <v>7.0832289840554301</v>
      </c>
      <c r="F6" s="81">
        <f>($B$9/100)*D6</f>
        <v>15.972</v>
      </c>
    </row>
    <row r="7" spans="1:6" x14ac:dyDescent="0.3">
      <c r="A7" s="82" t="s">
        <v>1</v>
      </c>
      <c r="B7" s="60">
        <v>350</v>
      </c>
      <c r="D7" s="79">
        <v>0.34</v>
      </c>
      <c r="E7" s="80">
        <f>(6788/(D7*($B$9/100)))/60</f>
        <v>4.5832658132123374</v>
      </c>
      <c r="F7" s="81">
        <f>($B$9/100)*D7</f>
        <v>24.684000000000001</v>
      </c>
    </row>
    <row r="8" spans="1:6" x14ac:dyDescent="0.3">
      <c r="A8" s="82" t="s">
        <v>22</v>
      </c>
      <c r="B8" s="61">
        <v>20</v>
      </c>
      <c r="D8" s="79">
        <v>0.45</v>
      </c>
      <c r="E8" s="80">
        <f>(6788/(D8*($B$9/100)))/60</f>
        <v>3.4629119477604324</v>
      </c>
      <c r="F8" s="81">
        <f>($B$9/100)*D8</f>
        <v>32.67</v>
      </c>
    </row>
    <row r="9" spans="1:6" x14ac:dyDescent="0.3">
      <c r="A9" s="82" t="s">
        <v>0</v>
      </c>
      <c r="B9" s="79">
        <f>43560/B6</f>
        <v>7260</v>
      </c>
      <c r="D9" s="79">
        <v>0.67</v>
      </c>
      <c r="E9" s="80">
        <f>(6788/(D9*($B$9/100)))/60</f>
        <v>2.3258363828241713</v>
      </c>
      <c r="F9" s="81">
        <f>($B$9/100)*D9</f>
        <v>48.641999999999996</v>
      </c>
    </row>
    <row r="10" spans="1:6" x14ac:dyDescent="0.3">
      <c r="A10" s="82" t="s">
        <v>2</v>
      </c>
      <c r="B10" s="83">
        <f>B9/B7</f>
        <v>20.742857142857144</v>
      </c>
      <c r="D10" s="60"/>
      <c r="E10" s="80" t="e">
        <f t="shared" ref="E10:E11" si="0">(6788/(D10*($B$9/100)))/60</f>
        <v>#DIV/0!</v>
      </c>
      <c r="F10" s="81">
        <f t="shared" ref="F10:F11" si="1">($B$9/100)*D10</f>
        <v>0</v>
      </c>
    </row>
    <row r="11" spans="1:6" x14ac:dyDescent="0.3">
      <c r="D11" s="60"/>
      <c r="E11" s="80" t="e">
        <f t="shared" si="0"/>
        <v>#DIV/0!</v>
      </c>
      <c r="F11" s="81">
        <f t="shared" si="1"/>
        <v>0</v>
      </c>
    </row>
    <row r="12" spans="1:6" x14ac:dyDescent="0.3">
      <c r="A12" s="84"/>
      <c r="B12" s="85"/>
    </row>
    <row r="13" spans="1:6" x14ac:dyDescent="0.3">
      <c r="A13" s="72" t="s">
        <v>24</v>
      </c>
      <c r="B13" s="73"/>
      <c r="C13" s="73"/>
      <c r="D13" s="73"/>
    </row>
    <row r="14" spans="1:6" x14ac:dyDescent="0.3">
      <c r="A14" s="86" t="s">
        <v>25</v>
      </c>
      <c r="B14" s="87" t="s">
        <v>27</v>
      </c>
      <c r="C14" s="87" t="s">
        <v>26</v>
      </c>
      <c r="D14" s="87" t="s">
        <v>28</v>
      </c>
    </row>
    <row r="15" spans="1:6" x14ac:dyDescent="0.3">
      <c r="A15" s="82" t="s">
        <v>31</v>
      </c>
      <c r="B15" s="62" t="s">
        <v>29</v>
      </c>
      <c r="C15" s="62">
        <v>7500</v>
      </c>
      <c r="D15" s="63">
        <v>147</v>
      </c>
    </row>
    <row r="16" spans="1:6" x14ac:dyDescent="0.3">
      <c r="A16" s="82" t="s">
        <v>32</v>
      </c>
      <c r="B16" s="62" t="s">
        <v>30</v>
      </c>
      <c r="C16" s="62">
        <v>300</v>
      </c>
      <c r="D16" s="63">
        <v>250</v>
      </c>
    </row>
    <row r="18" spans="1:8" x14ac:dyDescent="0.3">
      <c r="A18" s="72" t="s">
        <v>18</v>
      </c>
      <c r="B18" s="73"/>
      <c r="C18" s="73"/>
      <c r="D18" s="73"/>
      <c r="E18" s="73"/>
      <c r="F18" s="73"/>
      <c r="G18" s="73"/>
      <c r="H18" s="73"/>
    </row>
    <row r="19" spans="1:8" ht="28.5" customHeight="1" x14ac:dyDescent="0.3">
      <c r="A19" s="88" t="s">
        <v>15</v>
      </c>
      <c r="B19" s="77" t="s">
        <v>7</v>
      </c>
      <c r="C19" s="77" t="s">
        <v>8</v>
      </c>
      <c r="D19" s="77" t="s">
        <v>9</v>
      </c>
      <c r="E19" s="77" t="s">
        <v>10</v>
      </c>
      <c r="F19" s="77" t="s">
        <v>16</v>
      </c>
      <c r="G19" s="77" t="s">
        <v>19</v>
      </c>
      <c r="H19" s="77" t="s">
        <v>48</v>
      </c>
    </row>
    <row r="20" spans="1:8" x14ac:dyDescent="0.3">
      <c r="A20" s="79" t="s">
        <v>6</v>
      </c>
      <c r="B20" s="89" t="s">
        <v>21</v>
      </c>
      <c r="C20" s="90">
        <f>D15/C15</f>
        <v>1.9599999999999999E-2</v>
      </c>
      <c r="D20" s="91">
        <f>B9</f>
        <v>7260</v>
      </c>
      <c r="E20" s="62">
        <v>1</v>
      </c>
      <c r="F20" s="90">
        <f>C20*D20*B8</f>
        <v>2845.92</v>
      </c>
      <c r="G20" s="90">
        <f>F20/E20</f>
        <v>2845.92</v>
      </c>
      <c r="H20" s="90">
        <f t="shared" ref="H20:H25" si="2">G20/$B$8</f>
        <v>142.29599999999999</v>
      </c>
    </row>
    <row r="21" spans="1:8" x14ac:dyDescent="0.3">
      <c r="A21" s="79" t="s">
        <v>11</v>
      </c>
      <c r="B21" s="89" t="s">
        <v>17</v>
      </c>
      <c r="C21" s="64">
        <v>0.65</v>
      </c>
      <c r="D21" s="91">
        <f>B10</f>
        <v>20.742857142857144</v>
      </c>
      <c r="E21" s="62">
        <v>5</v>
      </c>
      <c r="F21" s="90">
        <f>C21*D21*B8</f>
        <v>269.6571428571429</v>
      </c>
      <c r="G21" s="90">
        <f>F21/E21</f>
        <v>53.931428571428583</v>
      </c>
      <c r="H21" s="90">
        <f t="shared" si="2"/>
        <v>2.6965714285714291</v>
      </c>
    </row>
    <row r="22" spans="1:8" x14ac:dyDescent="0.3">
      <c r="A22" s="79" t="s">
        <v>12</v>
      </c>
      <c r="B22" s="89" t="s">
        <v>21</v>
      </c>
      <c r="C22" s="92">
        <f>D16/C16</f>
        <v>0.83333333333333337</v>
      </c>
      <c r="D22" s="91">
        <f>B10*B6+50</f>
        <v>174.45714285714286</v>
      </c>
      <c r="E22" s="62">
        <v>5</v>
      </c>
      <c r="F22" s="90">
        <f>C22*D22*B8</f>
        <v>2907.6190476190477</v>
      </c>
      <c r="G22" s="90">
        <f>F22/E22</f>
        <v>581.52380952380952</v>
      </c>
      <c r="H22" s="90">
        <f t="shared" si="2"/>
        <v>29.076190476190476</v>
      </c>
    </row>
    <row r="23" spans="1:8" x14ac:dyDescent="0.3">
      <c r="A23" s="79" t="s">
        <v>13</v>
      </c>
      <c r="B23" s="89"/>
      <c r="C23" s="64">
        <v>350</v>
      </c>
      <c r="D23" s="89">
        <v>1</v>
      </c>
      <c r="E23" s="62">
        <v>5</v>
      </c>
      <c r="F23" s="90">
        <f>C23*D23</f>
        <v>350</v>
      </c>
      <c r="G23" s="90">
        <f>F23/E23</f>
        <v>70</v>
      </c>
      <c r="H23" s="90">
        <f t="shared" si="2"/>
        <v>3.5</v>
      </c>
    </row>
    <row r="24" spans="1:8" x14ac:dyDescent="0.3">
      <c r="A24" s="79" t="s">
        <v>14</v>
      </c>
      <c r="B24" s="89"/>
      <c r="C24" s="64">
        <v>780</v>
      </c>
      <c r="D24" s="89">
        <v>1</v>
      </c>
      <c r="E24" s="62">
        <v>10</v>
      </c>
      <c r="F24" s="90">
        <f>C24*D24</f>
        <v>780</v>
      </c>
      <c r="G24" s="90">
        <f>F24/E24</f>
        <v>78</v>
      </c>
      <c r="H24" s="90">
        <f t="shared" si="2"/>
        <v>3.9</v>
      </c>
    </row>
    <row r="25" spans="1:8" x14ac:dyDescent="0.3">
      <c r="A25" s="79" t="s">
        <v>38</v>
      </c>
      <c r="B25" s="89" t="s">
        <v>39</v>
      </c>
      <c r="C25" s="64">
        <v>8</v>
      </c>
      <c r="D25" s="62">
        <v>30</v>
      </c>
      <c r="E25" s="89"/>
      <c r="F25" s="90">
        <f>C25*D25</f>
        <v>240</v>
      </c>
      <c r="G25" s="90">
        <f>F25</f>
        <v>240</v>
      </c>
      <c r="H25" s="90">
        <f t="shared" si="2"/>
        <v>12</v>
      </c>
    </row>
    <row r="26" spans="1:8" x14ac:dyDescent="0.3">
      <c r="A26" s="93" t="s">
        <v>33</v>
      </c>
      <c r="B26" s="94"/>
      <c r="C26" s="95"/>
      <c r="D26" s="94"/>
      <c r="E26" s="94"/>
      <c r="F26" s="95">
        <f>SUM(F20:F24)</f>
        <v>7153.1961904761902</v>
      </c>
      <c r="G26" s="95">
        <f>SUM(G20:G24)</f>
        <v>3629.3752380952383</v>
      </c>
      <c r="H26" s="95">
        <f>SUM(H20:H24)</f>
        <v>181.46876190476189</v>
      </c>
    </row>
    <row r="27" spans="1:8" x14ac:dyDescent="0.3">
      <c r="A27" s="96"/>
      <c r="B27" s="97"/>
      <c r="C27" s="98"/>
      <c r="D27" s="97"/>
      <c r="E27" s="97"/>
      <c r="F27" s="98"/>
      <c r="G27" s="98"/>
      <c r="H27" s="98"/>
    </row>
    <row r="28" spans="1:8" x14ac:dyDescent="0.3">
      <c r="A28" s="72" t="s">
        <v>44</v>
      </c>
      <c r="B28" s="74"/>
      <c r="C28" s="74"/>
      <c r="D28" s="99"/>
      <c r="E28" s="74"/>
      <c r="F28" s="74"/>
      <c r="G28" s="74"/>
      <c r="H28" s="100"/>
    </row>
    <row r="29" spans="1:8" ht="42" customHeight="1" x14ac:dyDescent="0.3">
      <c r="A29" s="88" t="s">
        <v>25</v>
      </c>
      <c r="B29" s="77" t="s">
        <v>35</v>
      </c>
      <c r="C29" s="77" t="s">
        <v>52</v>
      </c>
      <c r="D29" s="77" t="s">
        <v>51</v>
      </c>
      <c r="E29" s="77" t="s">
        <v>53</v>
      </c>
      <c r="F29" s="77" t="s">
        <v>19</v>
      </c>
      <c r="G29" s="77" t="s">
        <v>20</v>
      </c>
    </row>
    <row r="30" spans="1:8" x14ac:dyDescent="0.3">
      <c r="A30" s="79" t="s">
        <v>34</v>
      </c>
      <c r="B30" s="65">
        <v>2.5</v>
      </c>
      <c r="C30" s="66">
        <v>12000</v>
      </c>
      <c r="D30" s="62">
        <v>8</v>
      </c>
      <c r="E30" s="89">
        <f>D30*27154*B8</f>
        <v>4344640</v>
      </c>
      <c r="F30" s="90">
        <f>(E30/C30)*B30</f>
        <v>905.13333333333333</v>
      </c>
      <c r="G30" s="90">
        <f>F30/B8</f>
        <v>45.256666666666668</v>
      </c>
    </row>
    <row r="31" spans="1:8" ht="14.25" customHeight="1" x14ac:dyDescent="0.3">
      <c r="A31" s="101"/>
      <c r="B31" s="87" t="s">
        <v>36</v>
      </c>
      <c r="C31" s="87" t="s">
        <v>37</v>
      </c>
      <c r="D31" s="102"/>
      <c r="F31" s="79"/>
      <c r="G31" s="79"/>
    </row>
    <row r="32" spans="1:8" x14ac:dyDescent="0.3">
      <c r="A32" s="103" t="s">
        <v>54</v>
      </c>
      <c r="B32" s="67">
        <v>10</v>
      </c>
      <c r="C32" s="68">
        <v>8</v>
      </c>
      <c r="D32" s="102"/>
      <c r="F32" s="90">
        <f>B32*C32</f>
        <v>80</v>
      </c>
      <c r="G32" s="90">
        <f>F32/B8</f>
        <v>4</v>
      </c>
    </row>
    <row r="33" spans="1:8" x14ac:dyDescent="0.3">
      <c r="A33" s="104" t="s">
        <v>33</v>
      </c>
      <c r="B33" s="105"/>
      <c r="C33" s="106"/>
      <c r="D33" s="105"/>
      <c r="E33" s="105"/>
      <c r="F33" s="95">
        <f>SUM(F30:F32)</f>
        <v>985.13333333333333</v>
      </c>
      <c r="G33" s="95">
        <f>SUM(G30:G32)</f>
        <v>49.256666666666668</v>
      </c>
    </row>
    <row r="34" spans="1:8" x14ac:dyDescent="0.3">
      <c r="B34" s="107"/>
      <c r="C34" s="108"/>
      <c r="D34" s="102"/>
      <c r="G34" s="107"/>
      <c r="H34" s="107"/>
    </row>
    <row r="35" spans="1:8" x14ac:dyDescent="0.3">
      <c r="A35" s="71"/>
      <c r="B35" s="94" t="s">
        <v>40</v>
      </c>
      <c r="C35" s="94" t="s">
        <v>41</v>
      </c>
      <c r="D35" s="94" t="s">
        <v>42</v>
      </c>
    </row>
    <row r="36" spans="1:8" x14ac:dyDescent="0.3">
      <c r="A36" s="94" t="s">
        <v>43</v>
      </c>
      <c r="B36" s="109">
        <f>G26</f>
        <v>3629.3752380952383</v>
      </c>
      <c r="C36" s="110">
        <f>H26</f>
        <v>181.46876190476189</v>
      </c>
      <c r="D36" s="111">
        <f>H26/D30</f>
        <v>22.683595238095236</v>
      </c>
    </row>
    <row r="37" spans="1:8" x14ac:dyDescent="0.3">
      <c r="A37" s="94" t="s">
        <v>44</v>
      </c>
      <c r="B37" s="109">
        <f>F33</f>
        <v>985.13333333333333</v>
      </c>
      <c r="C37" s="111">
        <f>G33</f>
        <v>49.256666666666668</v>
      </c>
      <c r="D37" s="110">
        <f>G33/D30</f>
        <v>6.1570833333333335</v>
      </c>
    </row>
    <row r="38" spans="1:8" x14ac:dyDescent="0.3">
      <c r="A38" s="112" t="s">
        <v>19</v>
      </c>
      <c r="B38" s="113">
        <f>B36+B37</f>
        <v>4614.5085714285715</v>
      </c>
      <c r="C38" s="113">
        <f>C36+C37</f>
        <v>230.72542857142855</v>
      </c>
      <c r="D38" s="113">
        <f>D36+D37</f>
        <v>28.840678571428569</v>
      </c>
    </row>
    <row r="39" spans="1:8" x14ac:dyDescent="0.3">
      <c r="A39" s="114" t="s">
        <v>55</v>
      </c>
    </row>
    <row r="40" spans="1:8" ht="15" x14ac:dyDescent="0.3">
      <c r="A40" s="115"/>
    </row>
  </sheetData>
  <sheetProtection algorithmName="SHA-512" hashValue="PcK8KTnkzWpOVjxDVpcJSlkBT/txBAD1obIsvZCVt1lTMUC7RRnpZoeVxniVmzz4nLnv08lrXFE/1qLBWrS3qg==" saltValue="VQm68oB6sM8sCm9L6skNo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R. Adkins</dc:creator>
  <cp:lastModifiedBy>Emmalea Ernest</cp:lastModifiedBy>
  <cp:lastPrinted>2009-03-16T20:36:02Z</cp:lastPrinted>
  <dcterms:created xsi:type="dcterms:W3CDTF">2009-03-12T14:58:34Z</dcterms:created>
  <dcterms:modified xsi:type="dcterms:W3CDTF">2017-11-14T14:25:11Z</dcterms:modified>
</cp:coreProperties>
</file>