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placeholders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FreshMarket\"/>
    </mc:Choice>
  </mc:AlternateContent>
  <bookViews>
    <workbookView xWindow="480" yWindow="108" windowWidth="9696" windowHeight="7296"/>
  </bookViews>
  <sheets>
    <sheet name="Estimated" sheetId="1" r:id="rId1"/>
    <sheet name="Actual" sheetId="5" r:id="rId2"/>
  </sheets>
  <calcPr calcId="152511"/>
</workbook>
</file>

<file path=xl/calcChain.xml><?xml version="1.0" encoding="utf-8"?>
<calcChain xmlns="http://schemas.openxmlformats.org/spreadsheetml/2006/main">
  <c r="E50" i="5" l="1"/>
  <c r="E51" i="5"/>
  <c r="E52" i="5"/>
  <c r="E53" i="5"/>
  <c r="E27" i="5"/>
  <c r="E28" i="5"/>
  <c r="E29" i="5"/>
  <c r="E30" i="5"/>
  <c r="E31" i="5"/>
  <c r="E32" i="5"/>
  <c r="E33" i="5"/>
  <c r="E34" i="5"/>
  <c r="E35" i="5"/>
  <c r="E55" i="5"/>
  <c r="E54" i="5"/>
  <c r="E49" i="5"/>
  <c r="E47" i="5"/>
  <c r="E46" i="5"/>
  <c r="E45" i="5"/>
  <c r="E44" i="5"/>
  <c r="E43" i="5"/>
  <c r="E42" i="5"/>
  <c r="E41" i="5"/>
  <c r="E26" i="5"/>
  <c r="E25" i="5"/>
  <c r="E24" i="5"/>
  <c r="E48" i="5"/>
  <c r="E23" i="5"/>
  <c r="D22" i="5"/>
  <c r="E22" i="5" s="1"/>
  <c r="D21" i="5"/>
  <c r="E21" i="5" s="1"/>
  <c r="D20" i="5"/>
  <c r="E20" i="5" s="1"/>
  <c r="D19" i="5"/>
  <c r="E19" i="5" s="1"/>
  <c r="H18" i="5"/>
  <c r="H19" i="5" s="1"/>
  <c r="E18" i="5"/>
  <c r="H17" i="5"/>
  <c r="G58" i="5" s="1"/>
  <c r="E17" i="5"/>
  <c r="E16" i="5"/>
  <c r="E15" i="5"/>
  <c r="E14" i="5"/>
  <c r="E13" i="5"/>
  <c r="E12" i="5"/>
  <c r="E11" i="5"/>
  <c r="E10" i="5"/>
  <c r="E9" i="5"/>
  <c r="E8" i="5"/>
  <c r="E7" i="5"/>
  <c r="E6" i="5"/>
  <c r="E16" i="1"/>
  <c r="E17" i="1"/>
  <c r="E18" i="1"/>
  <c r="B36" i="5" l="1"/>
  <c r="E36" i="5" s="1"/>
  <c r="E37" i="5" s="1"/>
  <c r="E56" i="5"/>
  <c r="D19" i="1"/>
  <c r="E19" i="1" s="1"/>
  <c r="J10" i="5" l="1"/>
  <c r="J8" i="5"/>
  <c r="I10" i="5"/>
  <c r="I8" i="5"/>
  <c r="K9" i="5"/>
  <c r="K8" i="5"/>
  <c r="J9" i="5"/>
  <c r="I9" i="5"/>
  <c r="K10" i="5"/>
  <c r="E11" i="1"/>
  <c r="D20" i="1" l="1"/>
  <c r="E20" i="1" s="1"/>
  <c r="D22" i="1"/>
  <c r="E22" i="1" s="1"/>
  <c r="D21" i="1"/>
  <c r="E21" i="1" s="1"/>
  <c r="H18" i="1" l="1"/>
  <c r="H19" i="1" s="1"/>
  <c r="H17" i="1"/>
  <c r="E25" i="1"/>
  <c r="E24" i="1"/>
  <c r="E39" i="1"/>
  <c r="E40" i="1"/>
  <c r="E34" i="1"/>
  <c r="E33" i="1"/>
  <c r="E6" i="1"/>
  <c r="E7" i="1"/>
  <c r="E8" i="1"/>
  <c r="E9" i="1"/>
  <c r="E10" i="1"/>
  <c r="E12" i="1"/>
  <c r="E13" i="1"/>
  <c r="E14" i="1"/>
  <c r="E15" i="1"/>
  <c r="E38" i="1"/>
  <c r="E23" i="1"/>
  <c r="E26" i="1"/>
  <c r="E32" i="1"/>
  <c r="E35" i="1"/>
  <c r="E36" i="1"/>
  <c r="E37" i="1"/>
  <c r="E41" i="1"/>
  <c r="E42" i="1"/>
  <c r="B27" i="1" l="1"/>
  <c r="G45" i="1"/>
  <c r="E27" i="1"/>
  <c r="E28" i="1" s="1"/>
  <c r="E43" i="1"/>
  <c r="I8" i="1" l="1"/>
  <c r="K10" i="1"/>
  <c r="K9" i="1"/>
  <c r="J10" i="1"/>
  <c r="K8" i="1"/>
  <c r="I9" i="1"/>
  <c r="J9" i="1"/>
  <c r="J8" i="1"/>
  <c r="I10" i="1"/>
</calcChain>
</file>

<file path=xl/sharedStrings.xml><?xml version="1.0" encoding="utf-8"?>
<sst xmlns="http://schemas.openxmlformats.org/spreadsheetml/2006/main" count="222" uniqueCount="87">
  <si>
    <t>University of Delaware Cooperative Extension Vegetable Crop Budget 2017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</si>
  <si>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</si>
  <si>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</si>
  <si>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</si>
  <si>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</si>
  <si>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</si>
  <si>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</si>
  <si>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</si>
  <si>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Price Assumptions $/melon</t>
  </si>
  <si>
    <t>Nitrogen</t>
  </si>
  <si>
    <t>lbs</t>
  </si>
  <si>
    <t>High</t>
  </si>
  <si>
    <t>Average</t>
  </si>
  <si>
    <t>Low</t>
  </si>
  <si>
    <t>Phosphorous</t>
  </si>
  <si>
    <t>Yield Assumptions melons/A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</si>
  <si>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</si>
  <si>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</si>
  <si>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</si>
  <si>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</si>
  <si>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</si>
  <si>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</si>
  <si>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</si>
  <si>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Plastic Mulch</t>
  </si>
  <si>
    <t>feet</t>
  </si>
  <si>
    <t xml:space="preserve">Field Description: This information is used to determine the number of  </t>
  </si>
  <si>
    <t>Seed</t>
  </si>
  <si>
    <t>thousand</t>
  </si>
  <si>
    <t>transplants, yards of plastic mulch, and the amount of herbicide applied.</t>
  </si>
  <si>
    <t>Transplant Production</t>
  </si>
  <si>
    <t>72-cell tray</t>
  </si>
  <si>
    <t xml:space="preserve">Rows are on </t>
  </si>
  <si>
    <t>foot centers</t>
  </si>
  <si>
    <t>Planting Labor</t>
  </si>
  <si>
    <t>hour</t>
  </si>
  <si>
    <t>There are</t>
  </si>
  <si>
    <t>feet between plants in the row</t>
  </si>
  <si>
    <t>pint</t>
  </si>
  <si>
    <t>ounce</t>
  </si>
  <si>
    <t>mulched feet/acre</t>
  </si>
  <si>
    <t>plants per acre</t>
  </si>
  <si>
    <t>oz</t>
  </si>
  <si>
    <t>Laying Mulch</t>
  </si>
  <si>
    <t>acre</t>
  </si>
  <si>
    <t>Lifting Mulch</t>
  </si>
  <si>
    <t>Bee Rental</t>
  </si>
  <si>
    <t>colony</t>
  </si>
  <si>
    <t>Mowing Vines</t>
  </si>
  <si>
    <t>Removing Mulch</t>
  </si>
  <si>
    <t>Mulch Disposal</t>
  </si>
  <si>
    <t>Harvest Labor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</si>
  <si>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</si>
  <si>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</si>
  <si>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</si>
  <si>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t xml:space="preserve"> </t>
  </si>
  <si>
    <r>
      <t>Applying Fertilizer</t>
    </r>
    <r>
      <rPr>
        <b/>
        <sz val="10"/>
        <rFont val="Calibri"/>
        <family val="2"/>
      </rPr>
      <t xml:space="preserve"> 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</si>
  <si>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</si>
  <si>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</si>
  <si>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t>Transplanter Operation</t>
  </si>
  <si>
    <t>Hooded Sprayer</t>
  </si>
  <si>
    <t>(Custom rate for vertical tillage is $18.55, custom rate for moldboard is $ 24.67)</t>
  </si>
  <si>
    <t>Tillage/Chisel</t>
  </si>
  <si>
    <t>Disk &amp; Harrowing</t>
  </si>
  <si>
    <t>acre-inch</t>
  </si>
  <si>
    <t>Total Fixed Costs</t>
  </si>
  <si>
    <t xml:space="preserve">Irrigation Fixed costs include the cost of drip tape, layflat, fittings, pump, manifold, and installation labor.  </t>
  </si>
  <si>
    <t xml:space="preserve">Irrigation Operating Costs include the cost of fuel and operating labor. </t>
  </si>
  <si>
    <t>Actual Costs - Enter your actual costs in the yellow-highlighted cells.</t>
  </si>
  <si>
    <r>
      <t>Herbicide - Sandea</t>
    </r>
    <r>
      <rPr>
        <vertAlign val="superscript"/>
        <sz val="10"/>
        <rFont val="Calibri"/>
        <family val="2"/>
      </rPr>
      <t>1</t>
    </r>
  </si>
  <si>
    <r>
      <t>Herbicide - Strategy</t>
    </r>
    <r>
      <rPr>
        <vertAlign val="superscript"/>
        <sz val="10"/>
        <rFont val="Calibri"/>
        <family val="2"/>
      </rPr>
      <t>1</t>
    </r>
  </si>
  <si>
    <t>of the broadcast acre rate.</t>
  </si>
  <si>
    <t>Sulfur</t>
  </si>
  <si>
    <t>Insecticide - Admire</t>
  </si>
  <si>
    <r>
      <t xml:space="preserve">1 </t>
    </r>
    <r>
      <rPr>
        <sz val="10"/>
        <rFont val="Calibri"/>
        <family val="2"/>
      </rPr>
      <t>Herbicides applied with hooded sprayer between plastic beds. Herbicide rate is calculated as</t>
    </r>
  </si>
  <si>
    <r>
      <t>Herbicide - Gramaxone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</si>
  <si>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</si>
  <si>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t>Assume cantaloupe weights an average of 6 lbs</t>
  </si>
  <si>
    <r>
      <t>Fixed Irrigation Costs</t>
    </r>
    <r>
      <rPr>
        <vertAlign val="superscript"/>
        <sz val="10"/>
        <rFont val="Calibri"/>
        <family val="2"/>
      </rPr>
      <t>3</t>
    </r>
  </si>
  <si>
    <r>
      <t>Irrigation Operating Costs</t>
    </r>
    <r>
      <rPr>
        <vertAlign val="superscript"/>
        <sz val="10"/>
        <rFont val="Calibri"/>
        <family val="2"/>
      </rPr>
      <t>3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</si>
  <si>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 Irrigation costs are highly variable depending on the size of the system and the cost of the system components.</t>
    </r>
  </si>
  <si>
    <t>CANTALOUPE - Fresh Market</t>
  </si>
  <si>
    <t>Fungicide - Bravo</t>
  </si>
  <si>
    <t>Fungicide - Ranman</t>
  </si>
  <si>
    <t>Insecticide - Oberon</t>
  </si>
  <si>
    <r>
      <t>acres unmulched/A</t>
    </r>
    <r>
      <rPr>
        <vertAlign val="superscript"/>
        <sz val="10"/>
        <rFont val="Calibri"/>
        <family val="2"/>
      </rPr>
      <t>1</t>
    </r>
  </si>
  <si>
    <t>acre-year</t>
  </si>
  <si>
    <t xml:space="preserve">Irrigation Fixed Costs include the cost of drip tape, layflat, fittings, pump, manifold, and installation labor.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</si>
</sst>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7" formatCode="0.000"/>
    <numFmt numFmtId="168" formatCode="0.0%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11"/>
      <name val="Calibri"/>
      <family val="2"/>
    </font>
    <font>
      <b/>
      <u/>
      <sz val="10"/>
      <color indexed="9"/>
      <name val="Calibri"/>
      <family val="2"/>
    </font>
    <font>
      <sz val="10"/>
      <color rgb="FFFFC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C0C0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9" fillId="2" borderId="6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3" fillId="3" borderId="7" xfId="0" applyFont="1" applyFill="1" applyBorder="1"/>
    <xf numFmtId="164" fontId="3" fillId="3" borderId="8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12" fillId="0" borderId="0" xfId="0" applyFont="1" applyBorder="1"/>
    <xf numFmtId="0" fontId="3" fillId="0" borderId="0" xfId="0" applyFont="1" applyFill="1" applyBorder="1" applyProtection="1">
      <protection locked="0"/>
    </xf>
    <xf numFmtId="0" fontId="3" fillId="0" borderId="1" xfId="0" applyFont="1" applyFill="1" applyBorder="1"/>
    <xf numFmtId="168" fontId="6" fillId="0" borderId="0" xfId="0" applyNumberFormat="1" applyFont="1" applyBorder="1" applyAlignment="1">
      <alignment horizontal="center"/>
    </xf>
    <xf numFmtId="0" fontId="3" fillId="3" borderId="0" xfId="0" applyFont="1" applyFill="1" applyBorder="1"/>
    <xf numFmtId="167" fontId="6" fillId="3" borderId="0" xfId="0" applyNumberFormat="1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0" fontId="3" fillId="3" borderId="12" xfId="0" applyFont="1" applyFill="1" applyBorder="1"/>
    <xf numFmtId="1" fontId="6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/>
    <xf numFmtId="1" fontId="3" fillId="0" borderId="1" xfId="0" applyNumberFormat="1" applyFont="1" applyFill="1" applyBorder="1"/>
    <xf numFmtId="0" fontId="10" fillId="4" borderId="5" xfId="0" applyFont="1" applyFill="1" applyBorder="1"/>
    <xf numFmtId="3" fontId="6" fillId="0" borderId="0" xfId="0" applyNumberFormat="1" applyFont="1" applyFill="1" applyBorder="1"/>
    <xf numFmtId="0" fontId="13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 indent="1"/>
    </xf>
    <xf numFmtId="0" fontId="2" fillId="0" borderId="0" xfId="0" applyFont="1" applyFill="1" applyBorder="1"/>
    <xf numFmtId="167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6" fillId="3" borderId="10" xfId="0" applyFont="1" applyFill="1" applyBorder="1" applyAlignment="1">
      <alignment horizontal="center"/>
    </xf>
    <xf numFmtId="0" fontId="3" fillId="0" borderId="10" xfId="0" applyFont="1" applyFill="1" applyBorder="1"/>
    <xf numFmtId="0" fontId="11" fillId="0" borderId="0" xfId="0" applyFont="1" applyFill="1" applyBorder="1"/>
    <xf numFmtId="0" fontId="6" fillId="5" borderId="4" xfId="0" applyFont="1" applyFill="1" applyBorder="1"/>
    <xf numFmtId="3" fontId="6" fillId="5" borderId="8" xfId="0" applyNumberFormat="1" applyFont="1" applyFill="1" applyBorder="1"/>
    <xf numFmtId="0" fontId="6" fillId="5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8" fontId="6" fillId="5" borderId="3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0" fontId="3" fillId="5" borderId="1" xfId="0" applyFont="1" applyFill="1" applyBorder="1"/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/>
    <xf numFmtId="10" fontId="3" fillId="0" borderId="1" xfId="0" applyNumberFormat="1" applyFont="1" applyFill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2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left" indent="1"/>
    </xf>
    <xf numFmtId="0" fontId="9" fillId="4" borderId="0" xfId="0" applyFont="1" applyFill="1" applyBorder="1" applyAlignment="1" applyProtection="1">
      <alignment horizontal="center"/>
    </xf>
    <xf numFmtId="0" fontId="10" fillId="4" borderId="5" xfId="0" applyFont="1" applyFill="1" applyBorder="1" applyProtection="1"/>
    <xf numFmtId="0" fontId="5" fillId="0" borderId="0" xfId="0" applyFont="1" applyBorder="1" applyProtection="1"/>
    <xf numFmtId="0" fontId="3" fillId="5" borderId="1" xfId="0" applyFont="1" applyFill="1" applyBorder="1" applyProtection="1"/>
    <xf numFmtId="164" fontId="3" fillId="5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5" borderId="2" xfId="0" applyFont="1" applyFill="1" applyBorder="1" applyAlignment="1" applyProtection="1">
      <alignment horizontal="center"/>
    </xf>
    <xf numFmtId="164" fontId="6" fillId="5" borderId="2" xfId="0" applyNumberFormat="1" applyFont="1" applyFill="1" applyBorder="1" applyAlignment="1" applyProtection="1">
      <alignment horizontal="center"/>
    </xf>
    <xf numFmtId="0" fontId="9" fillId="2" borderId="6" xfId="0" applyFont="1" applyFill="1" applyBorder="1" applyProtection="1"/>
    <xf numFmtId="0" fontId="6" fillId="5" borderId="4" xfId="0" applyFont="1" applyFill="1" applyBorder="1" applyProtection="1"/>
    <xf numFmtId="164" fontId="3" fillId="3" borderId="1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Protection="1"/>
    <xf numFmtId="0" fontId="10" fillId="2" borderId="0" xfId="0" applyFont="1" applyFill="1" applyBorder="1" applyProtection="1"/>
    <xf numFmtId="0" fontId="3" fillId="3" borderId="9" xfId="0" applyFont="1" applyFill="1" applyBorder="1" applyAlignment="1" applyProtection="1">
      <alignment horizontal="right"/>
    </xf>
    <xf numFmtId="0" fontId="3" fillId="3" borderId="10" xfId="0" applyFont="1" applyFill="1" applyBorder="1" applyProtection="1"/>
    <xf numFmtId="0" fontId="3" fillId="3" borderId="11" xfId="0" applyFont="1" applyFill="1" applyBorder="1" applyProtection="1"/>
    <xf numFmtId="0" fontId="3" fillId="3" borderId="6" xfId="0" applyFont="1" applyFill="1" applyBorder="1" applyProtection="1"/>
    <xf numFmtId="0" fontId="3" fillId="3" borderId="0" xfId="0" applyFont="1" applyFill="1" applyBorder="1" applyProtection="1"/>
    <xf numFmtId="0" fontId="3" fillId="3" borderId="5" xfId="0" applyFont="1" applyFill="1" applyBorder="1" applyProtection="1"/>
    <xf numFmtId="167" fontId="6" fillId="3" borderId="0" xfId="0" applyNumberFormat="1" applyFont="1" applyFill="1" applyBorder="1" applyAlignment="1" applyProtection="1">
      <alignment horizontal="center"/>
    </xf>
    <xf numFmtId="1" fontId="6" fillId="3" borderId="0" xfId="0" applyNumberFormat="1" applyFont="1" applyFill="1" applyBorder="1" applyAlignment="1" applyProtection="1">
      <alignment horizontal="center"/>
    </xf>
    <xf numFmtId="0" fontId="3" fillId="3" borderId="12" xfId="0" applyFont="1" applyFill="1" applyBorder="1" applyProtection="1"/>
    <xf numFmtId="1" fontId="6" fillId="3" borderId="13" xfId="0" applyNumberFormat="1" applyFont="1" applyFill="1" applyBorder="1" applyAlignment="1" applyProtection="1">
      <alignment horizontal="center"/>
    </xf>
    <xf numFmtId="0" fontId="3" fillId="3" borderId="13" xfId="0" applyFont="1" applyFill="1" applyBorder="1" applyProtection="1"/>
    <xf numFmtId="0" fontId="3" fillId="0" borderId="10" xfId="0" applyFont="1" applyFill="1" applyBorder="1" applyProtection="1"/>
    <xf numFmtId="1" fontId="6" fillId="0" borderId="0" xfId="0" applyNumberFormat="1" applyFont="1" applyFill="1" applyBorder="1" applyAlignment="1" applyProtection="1">
      <alignment horizontal="center"/>
    </xf>
    <xf numFmtId="167" fontId="6" fillId="0" borderId="0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164" fontId="3" fillId="0" borderId="1" xfId="0" applyNumberFormat="1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right"/>
    </xf>
    <xf numFmtId="0" fontId="3" fillId="3" borderId="7" xfId="0" applyFont="1" applyFill="1" applyBorder="1" applyProtection="1"/>
    <xf numFmtId="164" fontId="3" fillId="3" borderId="8" xfId="0" applyNumberFormat="1" applyFont="1" applyFill="1" applyBorder="1" applyProtection="1"/>
    <xf numFmtId="0" fontId="6" fillId="0" borderId="0" xfId="0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11" fillId="0" borderId="0" xfId="0" applyFont="1" applyFill="1" applyBorder="1" applyProtection="1"/>
    <xf numFmtId="168" fontId="6" fillId="0" borderId="0" xfId="0" applyNumberFormat="1" applyFont="1" applyBorder="1" applyAlignment="1" applyProtection="1">
      <alignment horizontal="center"/>
    </xf>
    <xf numFmtId="0" fontId="14" fillId="0" borderId="0" xfId="0" applyFont="1" applyFill="1" applyBorder="1" applyProtection="1"/>
    <xf numFmtId="0" fontId="7" fillId="0" borderId="0" xfId="0" applyFont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0" fontId="6" fillId="6" borderId="10" xfId="0" applyFont="1" applyFill="1" applyBorder="1" applyAlignment="1" applyProtection="1">
      <alignment horizontal="center"/>
      <protection locked="0"/>
    </xf>
    <xf numFmtId="0" fontId="6" fillId="6" borderId="0" xfId="0" applyFont="1" applyFill="1" applyBorder="1" applyAlignment="1" applyProtection="1">
      <alignment horizontal="center"/>
      <protection locked="0"/>
    </xf>
    <xf numFmtId="3" fontId="6" fillId="6" borderId="8" xfId="0" applyNumberFormat="1" applyFont="1" applyFill="1" applyBorder="1" applyProtection="1">
      <protection locked="0"/>
    </xf>
    <xf numFmtId="8" fontId="6" fillId="6" borderId="3" xfId="0" applyNumberFormat="1" applyFont="1" applyFill="1" applyBorder="1" applyAlignment="1" applyProtection="1">
      <alignment horizontal="center"/>
      <protection locked="0"/>
    </xf>
    <xf numFmtId="164" fontId="6" fillId="6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workbookViewId="0">
      <selection activeCell="H26" sqref="H26"/>
    </sheetView>
  </sheetViews>
  <sheetFormatPr defaultColWidth="9.109375" defaultRowHeight="13.8" x14ac:dyDescent="0.3"/>
  <cols>
    <col min="1" max="1" width="29.5546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0.44140625" style="1" customWidth="1"/>
    <col min="8" max="8" width="13.33203125" style="1" customWidth="1"/>
    <col min="9" max="11" width="15.33203125" style="1" customWidth="1"/>
    <col min="12" max="16384" width="9.109375" style="1"/>
  </cols>
  <sheetData>
    <row r="1" spans="1:14" ht="15.6" x14ac:dyDescent="0.3">
      <c r="A1" s="4" t="s">
        <v>80</v>
      </c>
      <c r="B1" s="5"/>
      <c r="C1" s="5"/>
      <c r="D1" s="5"/>
    </row>
    <row r="2" spans="1:14" ht="15.6" x14ac:dyDescent="0.3">
      <c r="A2" s="29" t="s">
        <v>0</v>
      </c>
      <c r="B2" s="5"/>
      <c r="C2" s="5"/>
      <c r="D2" s="5"/>
    </row>
    <row r="3" spans="1:14" ht="15.6" x14ac:dyDescent="0.3">
      <c r="A3" s="4" t="s">
        <v>1</v>
      </c>
      <c r="B3" s="6"/>
      <c r="D3" s="5"/>
    </row>
    <row r="4" spans="1:14" ht="15.6" x14ac:dyDescent="0.3">
      <c r="A4" s="13" t="s">
        <v>2</v>
      </c>
      <c r="B4" s="14"/>
      <c r="C4" s="14"/>
      <c r="D4" s="14"/>
      <c r="E4" s="15"/>
      <c r="G4" s="19"/>
      <c r="H4" s="50"/>
      <c r="I4" s="21"/>
      <c r="J4" s="21"/>
      <c r="K4" s="21"/>
    </row>
    <row r="5" spans="1:14" s="7" customFormat="1" x14ac:dyDescent="0.3">
      <c r="A5" s="25" t="s">
        <v>3</v>
      </c>
      <c r="B5" s="25" t="s">
        <v>4</v>
      </c>
      <c r="C5" s="25" t="s">
        <v>5</v>
      </c>
      <c r="D5" s="25" t="s">
        <v>6</v>
      </c>
      <c r="E5" s="26" t="s">
        <v>7</v>
      </c>
      <c r="F5" s="8"/>
      <c r="G5" s="19"/>
      <c r="H5" s="19"/>
      <c r="I5" s="49"/>
      <c r="J5" s="48" t="s">
        <v>8</v>
      </c>
      <c r="K5" s="46"/>
      <c r="N5" s="1"/>
    </row>
    <row r="6" spans="1:14" x14ac:dyDescent="0.3">
      <c r="A6" s="63" t="s">
        <v>9</v>
      </c>
      <c r="B6" s="63" t="s">
        <v>10</v>
      </c>
      <c r="C6" s="64">
        <v>0.45</v>
      </c>
      <c r="D6" s="63">
        <v>150</v>
      </c>
      <c r="E6" s="65">
        <f t="shared" ref="E6:E11" si="0">(C6*D6)</f>
        <v>67.5</v>
      </c>
      <c r="F6" s="9"/>
      <c r="G6" s="20"/>
      <c r="H6" s="20"/>
      <c r="I6" s="59" t="s">
        <v>11</v>
      </c>
      <c r="J6" s="60" t="s">
        <v>12</v>
      </c>
      <c r="K6" s="59" t="s">
        <v>13</v>
      </c>
    </row>
    <row r="7" spans="1:14" x14ac:dyDescent="0.3">
      <c r="A7" s="63" t="s">
        <v>14</v>
      </c>
      <c r="B7" s="63" t="s">
        <v>10</v>
      </c>
      <c r="C7" s="64">
        <v>0.56000000000000005</v>
      </c>
      <c r="D7" s="63">
        <v>100</v>
      </c>
      <c r="E7" s="65">
        <f t="shared" si="0"/>
        <v>56.000000000000007</v>
      </c>
      <c r="F7" s="9"/>
      <c r="G7" s="18" t="s">
        <v>15</v>
      </c>
      <c r="H7" s="13"/>
      <c r="I7" s="61">
        <v>1.4</v>
      </c>
      <c r="J7" s="62">
        <v>1.1000000000000001</v>
      </c>
      <c r="K7" s="61">
        <v>0.9</v>
      </c>
    </row>
    <row r="8" spans="1:14" x14ac:dyDescent="0.3">
      <c r="A8" s="63" t="s">
        <v>16</v>
      </c>
      <c r="B8" s="63" t="s">
        <v>10</v>
      </c>
      <c r="C8" s="64">
        <v>0.33</v>
      </c>
      <c r="D8" s="63">
        <v>150</v>
      </c>
      <c r="E8" s="65">
        <f t="shared" si="0"/>
        <v>49.5</v>
      </c>
      <c r="F8" s="9"/>
      <c r="G8" s="57" t="s">
        <v>17</v>
      </c>
      <c r="H8" s="58">
        <v>8000</v>
      </c>
      <c r="I8" s="27">
        <f>I7*H8-($E$28+$E$43)</f>
        <v>8248.5958062499994</v>
      </c>
      <c r="J8" s="27">
        <f>J7*H8-($E$28+$E$43)</f>
        <v>5848.5958062499994</v>
      </c>
      <c r="K8" s="27">
        <f>K7*H8-($E$28+$E$43)</f>
        <v>4248.5958062499994</v>
      </c>
    </row>
    <row r="9" spans="1:14" x14ac:dyDescent="0.3">
      <c r="A9" s="63" t="s">
        <v>18</v>
      </c>
      <c r="B9" s="63" t="s">
        <v>19</v>
      </c>
      <c r="C9" s="64">
        <v>42</v>
      </c>
      <c r="D9" s="63">
        <v>1</v>
      </c>
      <c r="E9" s="65">
        <f t="shared" si="0"/>
        <v>42</v>
      </c>
      <c r="F9" s="9"/>
      <c r="G9" s="57" t="s">
        <v>20</v>
      </c>
      <c r="H9" s="58">
        <v>5000</v>
      </c>
      <c r="I9" s="27">
        <f>I7*H9-($E$28+$E$43)</f>
        <v>4048.5958062499999</v>
      </c>
      <c r="J9" s="27">
        <f>J7*H9-($E$28+$E$43)</f>
        <v>2548.5958062499999</v>
      </c>
      <c r="K9" s="27">
        <f>K7*H9-($E$28+$E$43)</f>
        <v>1548.5958062499999</v>
      </c>
    </row>
    <row r="10" spans="1:14" x14ac:dyDescent="0.3">
      <c r="A10" s="63" t="s">
        <v>21</v>
      </c>
      <c r="B10" s="63" t="s">
        <v>10</v>
      </c>
      <c r="C10" s="64">
        <v>4.5</v>
      </c>
      <c r="D10" s="63">
        <v>1.5</v>
      </c>
      <c r="E10" s="65">
        <f t="shared" si="0"/>
        <v>6.75</v>
      </c>
      <c r="F10" s="9"/>
      <c r="G10" s="57" t="s">
        <v>22</v>
      </c>
      <c r="H10" s="58">
        <v>3000</v>
      </c>
      <c r="I10" s="27">
        <f>I7*H10-($E$28+$E$43)</f>
        <v>1248.5958062499999</v>
      </c>
      <c r="J10" s="27">
        <f>J7*H10-($E$28+$E$43)</f>
        <v>348.59580625000035</v>
      </c>
      <c r="K10" s="27">
        <f>K7*H10-($E$28+$E$43)</f>
        <v>-251.4041937500001</v>
      </c>
    </row>
    <row r="11" spans="1:14" x14ac:dyDescent="0.3">
      <c r="A11" s="63" t="s">
        <v>71</v>
      </c>
      <c r="B11" s="63" t="s">
        <v>10</v>
      </c>
      <c r="C11" s="64">
        <v>0.4</v>
      </c>
      <c r="D11" s="63">
        <v>20</v>
      </c>
      <c r="E11" s="65">
        <f t="shared" si="0"/>
        <v>8</v>
      </c>
      <c r="F11" s="9"/>
      <c r="G11" s="20"/>
      <c r="H11" s="1" t="s">
        <v>76</v>
      </c>
      <c r="I11" s="9"/>
      <c r="J11" s="9"/>
      <c r="K11" s="9"/>
    </row>
    <row r="12" spans="1:14" x14ac:dyDescent="0.3">
      <c r="A12" s="63" t="s">
        <v>23</v>
      </c>
      <c r="B12" s="63" t="s">
        <v>24</v>
      </c>
      <c r="C12" s="64">
        <v>6.5799999999999997E-2</v>
      </c>
      <c r="D12" s="66">
        <v>7260</v>
      </c>
      <c r="E12" s="65">
        <f t="shared" ref="E12:E14" si="1">(C12*D12)</f>
        <v>477.70799999999997</v>
      </c>
      <c r="F12" s="9"/>
      <c r="G12" s="20"/>
      <c r="H12" s="47"/>
      <c r="I12" s="9"/>
      <c r="J12" s="9"/>
      <c r="K12" s="9"/>
    </row>
    <row r="13" spans="1:14" x14ac:dyDescent="0.3">
      <c r="A13" s="63" t="s">
        <v>26</v>
      </c>
      <c r="B13" s="63" t="s">
        <v>27</v>
      </c>
      <c r="C13" s="64">
        <v>72.45</v>
      </c>
      <c r="D13" s="63">
        <v>4</v>
      </c>
      <c r="E13" s="65">
        <f t="shared" si="1"/>
        <v>289.8</v>
      </c>
      <c r="F13" s="9"/>
      <c r="G13" s="13" t="s">
        <v>25</v>
      </c>
      <c r="H13" s="16"/>
      <c r="I13" s="15"/>
      <c r="J13" s="15"/>
      <c r="K13" s="15"/>
    </row>
    <row r="14" spans="1:14" x14ac:dyDescent="0.3">
      <c r="A14" s="63" t="s">
        <v>29</v>
      </c>
      <c r="B14" s="63" t="s">
        <v>30</v>
      </c>
      <c r="C14" s="64">
        <v>9.5</v>
      </c>
      <c r="D14" s="66">
        <v>55</v>
      </c>
      <c r="E14" s="65">
        <f t="shared" si="1"/>
        <v>522.5</v>
      </c>
      <c r="F14" s="9"/>
      <c r="G14" s="13" t="s">
        <v>28</v>
      </c>
      <c r="H14" s="16"/>
      <c r="I14" s="15"/>
      <c r="J14" s="15"/>
      <c r="K14" s="15"/>
    </row>
    <row r="15" spans="1:14" x14ac:dyDescent="0.3">
      <c r="A15" s="63" t="s">
        <v>33</v>
      </c>
      <c r="B15" s="63" t="s">
        <v>34</v>
      </c>
      <c r="C15" s="64">
        <v>10</v>
      </c>
      <c r="D15" s="63">
        <v>6</v>
      </c>
      <c r="E15" s="65">
        <f>C15*D15</f>
        <v>60</v>
      </c>
      <c r="F15" s="9"/>
      <c r="G15" s="37" t="s">
        <v>31</v>
      </c>
      <c r="H15" s="54">
        <v>6</v>
      </c>
      <c r="I15" s="38" t="s">
        <v>32</v>
      </c>
      <c r="J15" s="38"/>
      <c r="K15" s="39"/>
    </row>
    <row r="16" spans="1:14" ht="15" x14ac:dyDescent="0.3">
      <c r="A16" s="63" t="s">
        <v>74</v>
      </c>
      <c r="B16" s="63" t="s">
        <v>37</v>
      </c>
      <c r="C16" s="64">
        <v>2.25</v>
      </c>
      <c r="D16" s="63">
        <v>1.2</v>
      </c>
      <c r="E16" s="65">
        <f t="shared" ref="E16:E20" si="2">C16*D16</f>
        <v>2.6999999999999997</v>
      </c>
      <c r="F16" s="9"/>
      <c r="G16" s="40" t="s">
        <v>35</v>
      </c>
      <c r="H16" s="36">
        <v>2</v>
      </c>
      <c r="I16" s="33" t="s">
        <v>36</v>
      </c>
      <c r="J16" s="33"/>
      <c r="K16" s="41"/>
    </row>
    <row r="17" spans="1:12" ht="15" x14ac:dyDescent="0.3">
      <c r="A17" s="63" t="s">
        <v>68</v>
      </c>
      <c r="B17" s="63" t="s">
        <v>38</v>
      </c>
      <c r="C17" s="64">
        <v>31</v>
      </c>
      <c r="D17" s="63">
        <v>0.3</v>
      </c>
      <c r="E17" s="65">
        <f t="shared" si="2"/>
        <v>9.2999999999999989</v>
      </c>
      <c r="F17" s="9"/>
      <c r="G17" s="40" t="s">
        <v>35</v>
      </c>
      <c r="H17" s="34">
        <f>1-(((43560/H15)*3)/43560)</f>
        <v>0.5</v>
      </c>
      <c r="I17" s="33" t="s">
        <v>84</v>
      </c>
      <c r="J17" s="33"/>
      <c r="K17" s="41"/>
      <c r="L17" s="19"/>
    </row>
    <row r="18" spans="1:12" ht="15" x14ac:dyDescent="0.3">
      <c r="A18" s="63" t="s">
        <v>69</v>
      </c>
      <c r="B18" s="63" t="s">
        <v>37</v>
      </c>
      <c r="C18" s="64">
        <v>13.85</v>
      </c>
      <c r="D18" s="63">
        <v>0.75</v>
      </c>
      <c r="E18" s="65">
        <f t="shared" si="2"/>
        <v>10.387499999999999</v>
      </c>
      <c r="F18" s="9"/>
      <c r="G18" s="40" t="s">
        <v>35</v>
      </c>
      <c r="H18" s="35">
        <f>43560/H15</f>
        <v>7260</v>
      </c>
      <c r="I18" s="33" t="s">
        <v>39</v>
      </c>
      <c r="J18" s="33"/>
      <c r="K18" s="41"/>
      <c r="L18" s="19"/>
    </row>
    <row r="19" spans="1:12" x14ac:dyDescent="0.3">
      <c r="A19" s="63" t="s">
        <v>81</v>
      </c>
      <c r="B19" s="63" t="s">
        <v>37</v>
      </c>
      <c r="C19" s="64">
        <v>5.13</v>
      </c>
      <c r="D19" s="63">
        <f>7*2</f>
        <v>14</v>
      </c>
      <c r="E19" s="65">
        <f t="shared" si="2"/>
        <v>71.819999999999993</v>
      </c>
      <c r="F19" s="9"/>
      <c r="G19" s="42" t="s">
        <v>35</v>
      </c>
      <c r="H19" s="43">
        <f>H18/H16</f>
        <v>3630</v>
      </c>
      <c r="I19" s="44" t="s">
        <v>40</v>
      </c>
      <c r="J19" s="44"/>
      <c r="K19" s="41"/>
      <c r="L19" s="19"/>
    </row>
    <row r="20" spans="1:12" x14ac:dyDescent="0.3">
      <c r="A20" s="63" t="s">
        <v>82</v>
      </c>
      <c r="B20" s="63" t="s">
        <v>41</v>
      </c>
      <c r="C20" s="64">
        <v>6.02</v>
      </c>
      <c r="D20" s="63">
        <f>1*2.5</f>
        <v>2.5</v>
      </c>
      <c r="E20" s="65">
        <f t="shared" si="2"/>
        <v>15.049999999999999</v>
      </c>
      <c r="F20" s="9"/>
      <c r="G20" s="19"/>
      <c r="H20" s="19"/>
      <c r="I20" s="19"/>
      <c r="J20" s="19"/>
      <c r="K20" s="55"/>
      <c r="L20" s="19"/>
    </row>
    <row r="21" spans="1:12" x14ac:dyDescent="0.3">
      <c r="A21" s="63" t="s">
        <v>72</v>
      </c>
      <c r="B21" s="63" t="s">
        <v>38</v>
      </c>
      <c r="C21" s="64">
        <v>1.56</v>
      </c>
      <c r="D21" s="63">
        <f>1*8</f>
        <v>8</v>
      </c>
      <c r="E21" s="65">
        <f>(C21*D21)</f>
        <v>12.48</v>
      </c>
      <c r="F21" s="9"/>
      <c r="G21" s="19"/>
      <c r="H21" s="52"/>
      <c r="I21" s="19"/>
      <c r="J21" s="19"/>
      <c r="K21" s="19"/>
    </row>
    <row r="22" spans="1:12" x14ac:dyDescent="0.3">
      <c r="A22" s="63" t="s">
        <v>83</v>
      </c>
      <c r="B22" s="63" t="s">
        <v>41</v>
      </c>
      <c r="C22" s="64">
        <v>2.1</v>
      </c>
      <c r="D22" s="63">
        <f>1*8</f>
        <v>8</v>
      </c>
      <c r="E22" s="65">
        <f t="shared" ref="E22" si="3">(C22*D22)</f>
        <v>16.8</v>
      </c>
      <c r="F22" s="9"/>
      <c r="G22" s="19"/>
      <c r="H22" s="52"/>
      <c r="I22" s="19"/>
      <c r="J22" s="19"/>
      <c r="K22" s="19"/>
    </row>
    <row r="23" spans="1:12" x14ac:dyDescent="0.3">
      <c r="A23" s="63" t="s">
        <v>45</v>
      </c>
      <c r="B23" s="63" t="s">
        <v>46</v>
      </c>
      <c r="C23" s="64">
        <v>40</v>
      </c>
      <c r="D23" s="63">
        <v>1.5</v>
      </c>
      <c r="E23" s="65">
        <f>(C23*D23)</f>
        <v>60</v>
      </c>
      <c r="F23" s="9"/>
    </row>
    <row r="24" spans="1:12" x14ac:dyDescent="0.3">
      <c r="A24" s="63" t="s">
        <v>48</v>
      </c>
      <c r="B24" s="63" t="s">
        <v>43</v>
      </c>
      <c r="C24" s="64">
        <v>80</v>
      </c>
      <c r="D24" s="63">
        <v>1</v>
      </c>
      <c r="E24" s="65">
        <f t="shared" ref="E24:E25" si="4">C24*D24</f>
        <v>80</v>
      </c>
      <c r="F24" s="9"/>
      <c r="G24" s="19"/>
      <c r="H24" s="51"/>
      <c r="I24" s="19"/>
      <c r="J24" s="19"/>
      <c r="K24" s="19"/>
    </row>
    <row r="25" spans="1:12" x14ac:dyDescent="0.3">
      <c r="A25" s="63" t="s">
        <v>49</v>
      </c>
      <c r="B25" s="63" t="s">
        <v>43</v>
      </c>
      <c r="C25" s="64">
        <v>20</v>
      </c>
      <c r="D25" s="63">
        <v>1</v>
      </c>
      <c r="E25" s="65">
        <f t="shared" si="4"/>
        <v>20</v>
      </c>
      <c r="F25" s="9"/>
      <c r="G25" s="19"/>
      <c r="H25" s="51"/>
      <c r="I25" s="19"/>
      <c r="J25" s="19"/>
      <c r="K25" s="19"/>
    </row>
    <row r="26" spans="1:12" x14ac:dyDescent="0.3">
      <c r="A26" s="63" t="s">
        <v>50</v>
      </c>
      <c r="B26" s="63" t="s">
        <v>34</v>
      </c>
      <c r="C26" s="64">
        <v>10</v>
      </c>
      <c r="D26" s="63">
        <v>48</v>
      </c>
      <c r="E26" s="65">
        <f>(C26*D26)</f>
        <v>480</v>
      </c>
      <c r="F26" s="9"/>
      <c r="G26" s="19"/>
      <c r="H26" s="51"/>
      <c r="I26" s="19"/>
      <c r="J26" s="19"/>
      <c r="K26" s="19"/>
    </row>
    <row r="27" spans="1:12" ht="15" x14ac:dyDescent="0.3">
      <c r="A27" s="31" t="s">
        <v>51</v>
      </c>
      <c r="B27" s="28">
        <f>SUM(E6:E26)</f>
        <v>2358.2955000000002</v>
      </c>
      <c r="C27" s="45">
        <v>6</v>
      </c>
      <c r="D27" s="67">
        <v>2.5000000000000001E-2</v>
      </c>
      <c r="E27" s="17">
        <f>B27*(C27/12)*D27</f>
        <v>29.478693750000005</v>
      </c>
      <c r="F27" s="9"/>
      <c r="G27" s="19"/>
      <c r="H27" s="51"/>
      <c r="I27" s="19"/>
      <c r="J27" s="19"/>
      <c r="K27" s="19"/>
    </row>
    <row r="28" spans="1:12" x14ac:dyDescent="0.3">
      <c r="A28" s="22" t="s">
        <v>52</v>
      </c>
      <c r="B28" s="23"/>
      <c r="C28" s="23"/>
      <c r="D28" s="23"/>
      <c r="E28" s="24">
        <f>SUM(E6:E27)</f>
        <v>2387.77419375</v>
      </c>
      <c r="F28" s="9"/>
      <c r="G28" s="19"/>
      <c r="H28" s="51"/>
      <c r="I28" s="19"/>
      <c r="J28" s="19"/>
      <c r="K28" s="19"/>
    </row>
    <row r="29" spans="1:12" x14ac:dyDescent="0.3">
      <c r="A29" s="12"/>
      <c r="E29" s="11"/>
      <c r="F29" s="9"/>
      <c r="G29" s="19"/>
      <c r="H29" s="51"/>
      <c r="I29" s="19"/>
      <c r="J29" s="19"/>
      <c r="K29" s="19"/>
    </row>
    <row r="30" spans="1:12" x14ac:dyDescent="0.3">
      <c r="A30" s="13" t="s">
        <v>53</v>
      </c>
      <c r="B30" s="16"/>
      <c r="C30" s="16"/>
      <c r="D30" s="16"/>
      <c r="E30" s="16"/>
      <c r="F30" s="9"/>
      <c r="G30" s="19"/>
      <c r="H30" s="51"/>
      <c r="I30" s="19"/>
      <c r="J30" s="19"/>
      <c r="K30" s="19"/>
    </row>
    <row r="31" spans="1:12" x14ac:dyDescent="0.3">
      <c r="A31" s="25" t="s">
        <v>3</v>
      </c>
      <c r="B31" s="25" t="s">
        <v>4</v>
      </c>
      <c r="C31" s="25" t="s">
        <v>5</v>
      </c>
      <c r="D31" s="25" t="s">
        <v>6</v>
      </c>
      <c r="E31" s="26" t="s">
        <v>7</v>
      </c>
      <c r="F31" s="9"/>
      <c r="G31" s="19"/>
      <c r="H31" s="52"/>
      <c r="I31" s="19"/>
      <c r="J31" s="19"/>
      <c r="K31" s="19"/>
    </row>
    <row r="32" spans="1:12" x14ac:dyDescent="0.3">
      <c r="A32" s="63" t="s">
        <v>55</v>
      </c>
      <c r="B32" s="63" t="s">
        <v>56</v>
      </c>
      <c r="C32" s="64">
        <v>8.4</v>
      </c>
      <c r="D32" s="63">
        <v>1</v>
      </c>
      <c r="E32" s="65">
        <f>C32*D32</f>
        <v>8.4</v>
      </c>
      <c r="F32" s="9"/>
    </row>
    <row r="33" spans="1:14" x14ac:dyDescent="0.3">
      <c r="A33" s="63" t="s">
        <v>57</v>
      </c>
      <c r="B33" s="63" t="s">
        <v>56</v>
      </c>
      <c r="C33" s="64">
        <v>9.2899999999999991</v>
      </c>
      <c r="D33" s="63">
        <v>8</v>
      </c>
      <c r="E33" s="65">
        <f>C33*D33</f>
        <v>74.319999999999993</v>
      </c>
      <c r="F33" s="9"/>
    </row>
    <row r="34" spans="1:14" x14ac:dyDescent="0.3">
      <c r="A34" s="63" t="s">
        <v>58</v>
      </c>
      <c r="B34" s="63" t="s">
        <v>43</v>
      </c>
      <c r="C34" s="64">
        <v>15</v>
      </c>
      <c r="D34" s="63">
        <v>1</v>
      </c>
      <c r="E34" s="65">
        <f>C34*D34</f>
        <v>15</v>
      </c>
      <c r="F34" s="9"/>
      <c r="G34" s="19"/>
      <c r="H34" s="19"/>
      <c r="I34" s="19"/>
      <c r="J34" s="19"/>
      <c r="K34" s="19"/>
    </row>
    <row r="35" spans="1:14" x14ac:dyDescent="0.3">
      <c r="A35" s="63" t="s">
        <v>59</v>
      </c>
      <c r="B35" s="63" t="s">
        <v>43</v>
      </c>
      <c r="C35" s="64">
        <v>30</v>
      </c>
      <c r="D35" s="63">
        <v>1</v>
      </c>
      <c r="E35" s="65">
        <f t="shared" ref="E35:E42" si="5">C35*D35</f>
        <v>30</v>
      </c>
      <c r="F35" s="9"/>
    </row>
    <row r="36" spans="1:14" x14ac:dyDescent="0.3">
      <c r="A36" s="63" t="s">
        <v>61</v>
      </c>
      <c r="B36" s="63" t="s">
        <v>43</v>
      </c>
      <c r="C36" s="64">
        <v>21.7</v>
      </c>
      <c r="D36" s="63">
        <v>1</v>
      </c>
      <c r="E36" s="65">
        <f t="shared" si="5"/>
        <v>21.7</v>
      </c>
      <c r="F36" s="9"/>
      <c r="G36" s="19" t="s">
        <v>60</v>
      </c>
      <c r="H36" s="19"/>
      <c r="I36" s="19"/>
      <c r="J36" s="19"/>
      <c r="K36" s="19"/>
    </row>
    <row r="37" spans="1:14" x14ac:dyDescent="0.3">
      <c r="A37" s="63" t="s">
        <v>62</v>
      </c>
      <c r="B37" s="63" t="s">
        <v>43</v>
      </c>
      <c r="C37" s="64">
        <v>18.100000000000001</v>
      </c>
      <c r="D37" s="63">
        <v>1</v>
      </c>
      <c r="E37" s="65">
        <f t="shared" si="5"/>
        <v>18.100000000000001</v>
      </c>
      <c r="F37" s="9"/>
    </row>
    <row r="38" spans="1:14" x14ac:dyDescent="0.3">
      <c r="A38" s="63" t="s">
        <v>42</v>
      </c>
      <c r="B38" s="63" t="s">
        <v>43</v>
      </c>
      <c r="C38" s="64">
        <v>135</v>
      </c>
      <c r="D38" s="63">
        <v>1</v>
      </c>
      <c r="E38" s="65">
        <f>C38*D38</f>
        <v>135</v>
      </c>
      <c r="F38" s="11"/>
    </row>
    <row r="39" spans="1:14" x14ac:dyDescent="0.3">
      <c r="A39" s="63" t="s">
        <v>44</v>
      </c>
      <c r="B39" s="63" t="s">
        <v>43</v>
      </c>
      <c r="C39" s="64">
        <v>35</v>
      </c>
      <c r="D39" s="63">
        <v>1</v>
      </c>
      <c r="E39" s="65">
        <f>C39*D39</f>
        <v>35</v>
      </c>
      <c r="F39" s="11"/>
    </row>
    <row r="40" spans="1:14" x14ac:dyDescent="0.3">
      <c r="A40" s="63" t="s">
        <v>47</v>
      </c>
      <c r="B40" s="63" t="s">
        <v>43</v>
      </c>
      <c r="C40" s="64">
        <v>20</v>
      </c>
      <c r="D40" s="63">
        <v>1</v>
      </c>
      <c r="E40" s="65">
        <f>C40*D40</f>
        <v>20</v>
      </c>
      <c r="F40" s="11"/>
    </row>
    <row r="41" spans="1:14" ht="15" x14ac:dyDescent="0.3">
      <c r="A41" s="63" t="s">
        <v>77</v>
      </c>
      <c r="B41" s="63" t="s">
        <v>85</v>
      </c>
      <c r="C41" s="64">
        <v>181.47</v>
      </c>
      <c r="D41" s="63">
        <v>1</v>
      </c>
      <c r="E41" s="65">
        <f t="shared" si="5"/>
        <v>181.47</v>
      </c>
      <c r="F41" s="11"/>
    </row>
    <row r="42" spans="1:14" ht="15" x14ac:dyDescent="0.3">
      <c r="A42" s="63" t="s">
        <v>78</v>
      </c>
      <c r="B42" s="63" t="s">
        <v>63</v>
      </c>
      <c r="C42" s="64">
        <v>6.16</v>
      </c>
      <c r="D42" s="63">
        <v>4</v>
      </c>
      <c r="E42" s="65">
        <f t="shared" si="5"/>
        <v>24.64</v>
      </c>
      <c r="F42" s="11"/>
      <c r="L42" s="19"/>
      <c r="N42" s="1" t="s">
        <v>54</v>
      </c>
    </row>
    <row r="43" spans="1:14" x14ac:dyDescent="0.3">
      <c r="A43" s="22" t="s">
        <v>64</v>
      </c>
      <c r="B43" s="23"/>
      <c r="C43" s="23"/>
      <c r="D43" s="23"/>
      <c r="E43" s="24">
        <f>SUM(E32:E42)</f>
        <v>563.63</v>
      </c>
      <c r="F43" s="8"/>
      <c r="H43" s="19"/>
      <c r="I43" s="19"/>
      <c r="J43" s="19"/>
      <c r="K43" s="19"/>
    </row>
    <row r="44" spans="1:14" x14ac:dyDescent="0.3">
      <c r="F44" s="8"/>
    </row>
    <row r="45" spans="1:14" ht="15" x14ac:dyDescent="0.3">
      <c r="A45" s="56" t="s">
        <v>73</v>
      </c>
      <c r="F45" s="9"/>
      <c r="G45" s="32">
        <f>H17</f>
        <v>0.5</v>
      </c>
      <c r="H45" s="1" t="s">
        <v>70</v>
      </c>
    </row>
    <row r="47" spans="1:14" ht="15" x14ac:dyDescent="0.3">
      <c r="A47" s="1" t="s">
        <v>75</v>
      </c>
      <c r="F47" s="9"/>
    </row>
    <row r="48" spans="1:14" x14ac:dyDescent="0.3">
      <c r="F48" s="9"/>
      <c r="L48" s="53"/>
    </row>
    <row r="49" spans="1:12" ht="15" x14ac:dyDescent="0.3">
      <c r="A49" s="1" t="s">
        <v>79</v>
      </c>
      <c r="B49" s="2"/>
      <c r="C49" s="2"/>
      <c r="D49" s="2"/>
      <c r="E49" s="3"/>
      <c r="F49" s="9"/>
      <c r="G49" s="10"/>
      <c r="H49" s="10"/>
      <c r="I49" s="10"/>
      <c r="J49" s="10"/>
      <c r="K49" s="10"/>
    </row>
    <row r="50" spans="1:12" x14ac:dyDescent="0.3">
      <c r="A50" s="1" t="s">
        <v>65</v>
      </c>
      <c r="F50" s="9"/>
      <c r="G50" s="30"/>
      <c r="H50" s="30"/>
      <c r="I50" s="30"/>
      <c r="J50" s="30"/>
      <c r="K50" s="30"/>
    </row>
    <row r="51" spans="1:12" x14ac:dyDescent="0.3">
      <c r="A51" s="1" t="s">
        <v>66</v>
      </c>
      <c r="F51" s="9"/>
    </row>
    <row r="52" spans="1:12" x14ac:dyDescent="0.3">
      <c r="F52" s="9"/>
    </row>
    <row r="53" spans="1:12" x14ac:dyDescent="0.3">
      <c r="F53" s="9"/>
    </row>
    <row r="54" spans="1:12" x14ac:dyDescent="0.3">
      <c r="F54" s="9"/>
      <c r="L54" s="10"/>
    </row>
    <row r="55" spans="1:12" x14ac:dyDescent="0.3">
      <c r="F55" s="9"/>
      <c r="L55" s="10"/>
    </row>
    <row r="56" spans="1:12" x14ac:dyDescent="0.3">
      <c r="F56" s="9"/>
      <c r="L56" s="10"/>
    </row>
    <row r="57" spans="1:12" x14ac:dyDescent="0.3">
      <c r="L57" s="10"/>
    </row>
    <row r="58" spans="1:12" x14ac:dyDescent="0.3">
      <c r="F58" s="9"/>
      <c r="L58" s="10"/>
    </row>
    <row r="59" spans="1:12" x14ac:dyDescent="0.3">
      <c r="F59" s="9"/>
      <c r="L59" s="10"/>
    </row>
    <row r="60" spans="1:12" s="19" customFormat="1" x14ac:dyDescent="0.3">
      <c r="A60" s="1"/>
      <c r="B60" s="1"/>
      <c r="C60" s="1"/>
      <c r="D60" s="1"/>
      <c r="E60" s="1"/>
      <c r="F60" s="9"/>
      <c r="G60" s="1"/>
      <c r="H60" s="1"/>
      <c r="I60" s="1"/>
      <c r="J60" s="1"/>
      <c r="K60" s="1"/>
      <c r="L60" s="30"/>
    </row>
    <row r="61" spans="1:12" x14ac:dyDescent="0.3">
      <c r="F61" s="3"/>
      <c r="L61" s="10"/>
    </row>
    <row r="62" spans="1:12" x14ac:dyDescent="0.3">
      <c r="L62" s="10"/>
    </row>
    <row r="63" spans="1:12" x14ac:dyDescent="0.3">
      <c r="L63" s="10"/>
    </row>
    <row r="64" spans="1:12" x14ac:dyDescent="0.3">
      <c r="L64" s="10"/>
    </row>
    <row r="65" spans="6:12" x14ac:dyDescent="0.3">
      <c r="L65" s="10"/>
    </row>
    <row r="66" spans="6:12" x14ac:dyDescent="0.3">
      <c r="L66" s="10"/>
    </row>
    <row r="67" spans="6:12" x14ac:dyDescent="0.3">
      <c r="L67" s="10"/>
    </row>
    <row r="68" spans="6:12" x14ac:dyDescent="0.3">
      <c r="L68" s="10"/>
    </row>
    <row r="69" spans="6:12" x14ac:dyDescent="0.3">
      <c r="L69" s="10"/>
    </row>
    <row r="70" spans="6:12" x14ac:dyDescent="0.3">
      <c r="F70" s="3"/>
      <c r="L70" s="10"/>
    </row>
    <row r="71" spans="6:12" x14ac:dyDescent="0.3">
      <c r="L71" s="10"/>
    </row>
  </sheetData>
  <sheetProtection algorithmName="SHA-512" hashValue="Aex4aKuJuu2lil4r7c90t/yfKeKWNOZH7hvsayBzFdYYxUpj6O0STdc0Tjxfedy2qXCAOeqz/wz0GB1xR+tkAQ==" saltValue="No4foL0jBiNFApE8qtvAtQ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H64" sqref="H64"/>
    </sheetView>
  </sheetViews>
  <sheetFormatPr defaultColWidth="9.109375" defaultRowHeight="13.2" x14ac:dyDescent="0.3"/>
  <cols>
    <col min="1" max="1" width="29.5546875" style="70" customWidth="1"/>
    <col min="2" max="2" width="10.109375" style="70" customWidth="1"/>
    <col min="3" max="3" width="9.5546875" style="70" customWidth="1"/>
    <col min="4" max="4" width="8.33203125" style="70" customWidth="1"/>
    <col min="5" max="5" width="11.109375" style="70" customWidth="1"/>
    <col min="6" max="6" width="4" style="70" customWidth="1"/>
    <col min="7" max="7" width="10.44140625" style="70" customWidth="1"/>
    <col min="8" max="8" width="13.33203125" style="70" customWidth="1"/>
    <col min="9" max="11" width="15.33203125" style="70" customWidth="1"/>
    <col min="12" max="16384" width="9.109375" style="70"/>
  </cols>
  <sheetData>
    <row r="1" spans="1:14" ht="15.6" x14ac:dyDescent="0.3">
      <c r="A1" s="68" t="s">
        <v>80</v>
      </c>
      <c r="B1" s="69"/>
      <c r="C1" s="69"/>
      <c r="D1" s="69"/>
    </row>
    <row r="2" spans="1:14" ht="15.6" x14ac:dyDescent="0.3">
      <c r="A2" s="71" t="s">
        <v>0</v>
      </c>
      <c r="B2" s="69"/>
      <c r="C2" s="69"/>
      <c r="D2" s="69"/>
    </row>
    <row r="3" spans="1:14" ht="15.6" x14ac:dyDescent="0.3">
      <c r="A3" s="68" t="s">
        <v>67</v>
      </c>
      <c r="B3" s="72"/>
      <c r="D3" s="69"/>
    </row>
    <row r="4" spans="1:14" ht="15.6" x14ac:dyDescent="0.3">
      <c r="A4" s="73" t="s">
        <v>2</v>
      </c>
      <c r="B4" s="74"/>
      <c r="C4" s="74"/>
      <c r="D4" s="74"/>
      <c r="E4" s="75"/>
      <c r="G4" s="76"/>
      <c r="H4" s="77"/>
      <c r="I4" s="78"/>
      <c r="J4" s="78"/>
      <c r="K4" s="78"/>
    </row>
    <row r="5" spans="1:14" s="85" customFormat="1" ht="13.8" x14ac:dyDescent="0.3">
      <c r="A5" s="79" t="s">
        <v>3</v>
      </c>
      <c r="B5" s="79" t="s">
        <v>4</v>
      </c>
      <c r="C5" s="79" t="s">
        <v>5</v>
      </c>
      <c r="D5" s="79" t="s">
        <v>6</v>
      </c>
      <c r="E5" s="80" t="s">
        <v>7</v>
      </c>
      <c r="F5" s="81"/>
      <c r="G5" s="76"/>
      <c r="H5" s="76"/>
      <c r="I5" s="82"/>
      <c r="J5" s="83" t="s">
        <v>8</v>
      </c>
      <c r="K5" s="84"/>
      <c r="N5" s="70"/>
    </row>
    <row r="6" spans="1:14" ht="13.8" x14ac:dyDescent="0.3">
      <c r="A6" s="86" t="s">
        <v>9</v>
      </c>
      <c r="B6" s="86" t="s">
        <v>10</v>
      </c>
      <c r="C6" s="124">
        <v>0.45</v>
      </c>
      <c r="D6" s="125">
        <v>150</v>
      </c>
      <c r="E6" s="87">
        <f t="shared" ref="E6:E14" si="0">(C6*D6)</f>
        <v>67.5</v>
      </c>
      <c r="F6" s="88"/>
      <c r="G6" s="89"/>
      <c r="H6" s="89"/>
      <c r="I6" s="90" t="s">
        <v>11</v>
      </c>
      <c r="J6" s="91" t="s">
        <v>12</v>
      </c>
      <c r="K6" s="90" t="s">
        <v>13</v>
      </c>
    </row>
    <row r="7" spans="1:14" ht="13.8" x14ac:dyDescent="0.3">
      <c r="A7" s="86" t="s">
        <v>14</v>
      </c>
      <c r="B7" s="86" t="s">
        <v>10</v>
      </c>
      <c r="C7" s="124">
        <v>0.56000000000000005</v>
      </c>
      <c r="D7" s="125">
        <v>100</v>
      </c>
      <c r="E7" s="87">
        <f t="shared" si="0"/>
        <v>56.000000000000007</v>
      </c>
      <c r="F7" s="88"/>
      <c r="G7" s="92" t="s">
        <v>15</v>
      </c>
      <c r="H7" s="73"/>
      <c r="I7" s="131">
        <v>1.4</v>
      </c>
      <c r="J7" s="132">
        <v>1.1000000000000001</v>
      </c>
      <c r="K7" s="131">
        <v>0.9</v>
      </c>
    </row>
    <row r="8" spans="1:14" ht="13.8" x14ac:dyDescent="0.3">
      <c r="A8" s="86" t="s">
        <v>16</v>
      </c>
      <c r="B8" s="86" t="s">
        <v>10</v>
      </c>
      <c r="C8" s="124">
        <v>0.33</v>
      </c>
      <c r="D8" s="125">
        <v>150</v>
      </c>
      <c r="E8" s="87">
        <f t="shared" si="0"/>
        <v>49.5</v>
      </c>
      <c r="F8" s="88"/>
      <c r="G8" s="93" t="s">
        <v>17</v>
      </c>
      <c r="H8" s="130">
        <v>8000</v>
      </c>
      <c r="I8" s="94">
        <f>I7*H8-($E$37+$E$56)</f>
        <v>8248.5958062499994</v>
      </c>
      <c r="J8" s="94">
        <f>J7*H8-($E$37+$E$56)</f>
        <v>5848.5958062499994</v>
      </c>
      <c r="K8" s="94">
        <f>K7*H8-($E$37+$E$56)</f>
        <v>4248.5958062499994</v>
      </c>
    </row>
    <row r="9" spans="1:14" ht="13.8" x14ac:dyDescent="0.3">
      <c r="A9" s="86" t="s">
        <v>18</v>
      </c>
      <c r="B9" s="86" t="s">
        <v>19</v>
      </c>
      <c r="C9" s="124">
        <v>42</v>
      </c>
      <c r="D9" s="125">
        <v>1</v>
      </c>
      <c r="E9" s="87">
        <f t="shared" si="0"/>
        <v>42</v>
      </c>
      <c r="F9" s="88"/>
      <c r="G9" s="93" t="s">
        <v>20</v>
      </c>
      <c r="H9" s="130">
        <v>5000</v>
      </c>
      <c r="I9" s="94">
        <f>I7*H9-($E$37+$E$56)</f>
        <v>4048.5958062499999</v>
      </c>
      <c r="J9" s="94">
        <f>J7*H9-($E$37+$E$56)</f>
        <v>2548.5958062499999</v>
      </c>
      <c r="K9" s="94">
        <f>K7*H9-($E$37+$E$56)</f>
        <v>1548.5958062499999</v>
      </c>
    </row>
    <row r="10" spans="1:14" ht="13.8" x14ac:dyDescent="0.3">
      <c r="A10" s="86" t="s">
        <v>21</v>
      </c>
      <c r="B10" s="86" t="s">
        <v>10</v>
      </c>
      <c r="C10" s="124">
        <v>4.5</v>
      </c>
      <c r="D10" s="125">
        <v>1.5</v>
      </c>
      <c r="E10" s="87">
        <f t="shared" si="0"/>
        <v>6.75</v>
      </c>
      <c r="F10" s="88"/>
      <c r="G10" s="93" t="s">
        <v>22</v>
      </c>
      <c r="H10" s="130">
        <v>3000</v>
      </c>
      <c r="I10" s="94">
        <f>I7*H10-($E$37+$E$56)</f>
        <v>1248.5958062499999</v>
      </c>
      <c r="J10" s="94">
        <f>J7*H10-($E$37+$E$56)</f>
        <v>348.59580625000035</v>
      </c>
      <c r="K10" s="94">
        <f>K7*H10-($E$37+$E$56)</f>
        <v>-251.4041937500001</v>
      </c>
    </row>
    <row r="11" spans="1:14" ht="13.8" x14ac:dyDescent="0.3">
      <c r="A11" s="86" t="s">
        <v>71</v>
      </c>
      <c r="B11" s="86" t="s">
        <v>10</v>
      </c>
      <c r="C11" s="124">
        <v>0.4</v>
      </c>
      <c r="D11" s="125">
        <v>20</v>
      </c>
      <c r="E11" s="87">
        <f t="shared" si="0"/>
        <v>8</v>
      </c>
      <c r="F11" s="88"/>
      <c r="G11" s="89"/>
      <c r="H11" s="70" t="s">
        <v>76</v>
      </c>
      <c r="I11" s="88"/>
      <c r="J11" s="88"/>
      <c r="K11" s="88"/>
    </row>
    <row r="12" spans="1:14" ht="13.8" x14ac:dyDescent="0.3">
      <c r="A12" s="86" t="s">
        <v>23</v>
      </c>
      <c r="B12" s="86" t="s">
        <v>24</v>
      </c>
      <c r="C12" s="124">
        <v>6.5799999999999997E-2</v>
      </c>
      <c r="D12" s="126">
        <v>7260</v>
      </c>
      <c r="E12" s="87">
        <f t="shared" si="0"/>
        <v>477.70799999999997</v>
      </c>
      <c r="F12" s="88"/>
      <c r="G12" s="89"/>
      <c r="H12" s="95"/>
      <c r="I12" s="88"/>
      <c r="J12" s="88"/>
      <c r="K12" s="88"/>
    </row>
    <row r="13" spans="1:14" ht="13.8" x14ac:dyDescent="0.3">
      <c r="A13" s="86" t="s">
        <v>26</v>
      </c>
      <c r="B13" s="86" t="s">
        <v>27</v>
      </c>
      <c r="C13" s="124">
        <v>72.45</v>
      </c>
      <c r="D13" s="125">
        <v>4</v>
      </c>
      <c r="E13" s="87">
        <f t="shared" si="0"/>
        <v>289.8</v>
      </c>
      <c r="F13" s="88"/>
      <c r="G13" s="73" t="s">
        <v>25</v>
      </c>
      <c r="H13" s="96"/>
      <c r="I13" s="75"/>
      <c r="J13" s="75"/>
      <c r="K13" s="75"/>
    </row>
    <row r="14" spans="1:14" ht="13.8" x14ac:dyDescent="0.3">
      <c r="A14" s="86" t="s">
        <v>29</v>
      </c>
      <c r="B14" s="86" t="s">
        <v>30</v>
      </c>
      <c r="C14" s="124">
        <v>9.5</v>
      </c>
      <c r="D14" s="126">
        <v>55</v>
      </c>
      <c r="E14" s="87">
        <f t="shared" si="0"/>
        <v>522.5</v>
      </c>
      <c r="F14" s="88"/>
      <c r="G14" s="73" t="s">
        <v>28</v>
      </c>
      <c r="H14" s="96"/>
      <c r="I14" s="75"/>
      <c r="J14" s="75"/>
      <c r="K14" s="75"/>
    </row>
    <row r="15" spans="1:14" ht="13.8" x14ac:dyDescent="0.3">
      <c r="A15" s="86" t="s">
        <v>33</v>
      </c>
      <c r="B15" s="86" t="s">
        <v>34</v>
      </c>
      <c r="C15" s="124">
        <v>10</v>
      </c>
      <c r="D15" s="125">
        <v>6</v>
      </c>
      <c r="E15" s="87">
        <f>C15*D15</f>
        <v>60</v>
      </c>
      <c r="F15" s="88"/>
      <c r="G15" s="97" t="s">
        <v>31</v>
      </c>
      <c r="H15" s="128">
        <v>6</v>
      </c>
      <c r="I15" s="98" t="s">
        <v>32</v>
      </c>
      <c r="J15" s="98"/>
      <c r="K15" s="99"/>
    </row>
    <row r="16" spans="1:14" ht="15" x14ac:dyDescent="0.3">
      <c r="A16" s="125" t="s">
        <v>74</v>
      </c>
      <c r="B16" s="125" t="s">
        <v>37</v>
      </c>
      <c r="C16" s="124">
        <v>2.25</v>
      </c>
      <c r="D16" s="125">
        <v>1.2</v>
      </c>
      <c r="E16" s="87">
        <f t="shared" ref="E16:E20" si="1">C16*D16</f>
        <v>2.6999999999999997</v>
      </c>
      <c r="F16" s="88"/>
      <c r="G16" s="100" t="s">
        <v>35</v>
      </c>
      <c r="H16" s="129">
        <v>2</v>
      </c>
      <c r="I16" s="101" t="s">
        <v>36</v>
      </c>
      <c r="J16" s="101"/>
      <c r="K16" s="102"/>
    </row>
    <row r="17" spans="1:12" ht="15" x14ac:dyDescent="0.3">
      <c r="A17" s="125" t="s">
        <v>68</v>
      </c>
      <c r="B17" s="125" t="s">
        <v>38</v>
      </c>
      <c r="C17" s="124">
        <v>31</v>
      </c>
      <c r="D17" s="125">
        <v>0.3</v>
      </c>
      <c r="E17" s="87">
        <f t="shared" si="1"/>
        <v>9.2999999999999989</v>
      </c>
      <c r="F17" s="88"/>
      <c r="G17" s="100" t="s">
        <v>35</v>
      </c>
      <c r="H17" s="103">
        <f>1-(((43560/H15)*3)/43560)</f>
        <v>0.5</v>
      </c>
      <c r="I17" s="101" t="s">
        <v>84</v>
      </c>
      <c r="J17" s="101"/>
      <c r="K17" s="102"/>
      <c r="L17" s="76"/>
    </row>
    <row r="18" spans="1:12" ht="15" x14ac:dyDescent="0.3">
      <c r="A18" s="125" t="s">
        <v>69</v>
      </c>
      <c r="B18" s="125" t="s">
        <v>37</v>
      </c>
      <c r="C18" s="124">
        <v>13.85</v>
      </c>
      <c r="D18" s="125">
        <v>0.75</v>
      </c>
      <c r="E18" s="87">
        <f t="shared" si="1"/>
        <v>10.387499999999999</v>
      </c>
      <c r="F18" s="88"/>
      <c r="G18" s="100" t="s">
        <v>35</v>
      </c>
      <c r="H18" s="104">
        <f>43560/H15</f>
        <v>7260</v>
      </c>
      <c r="I18" s="101" t="s">
        <v>39</v>
      </c>
      <c r="J18" s="101"/>
      <c r="K18" s="102"/>
      <c r="L18" s="76"/>
    </row>
    <row r="19" spans="1:12" ht="13.8" x14ac:dyDescent="0.3">
      <c r="A19" s="125" t="s">
        <v>81</v>
      </c>
      <c r="B19" s="125" t="s">
        <v>37</v>
      </c>
      <c r="C19" s="124">
        <v>5.13</v>
      </c>
      <c r="D19" s="125">
        <f>7*2</f>
        <v>14</v>
      </c>
      <c r="E19" s="87">
        <f t="shared" si="1"/>
        <v>71.819999999999993</v>
      </c>
      <c r="F19" s="88"/>
      <c r="G19" s="105" t="s">
        <v>35</v>
      </c>
      <c r="H19" s="106">
        <f>H18/H16</f>
        <v>3630</v>
      </c>
      <c r="I19" s="107" t="s">
        <v>40</v>
      </c>
      <c r="J19" s="107"/>
      <c r="K19" s="102"/>
      <c r="L19" s="76"/>
    </row>
    <row r="20" spans="1:12" ht="13.8" x14ac:dyDescent="0.3">
      <c r="A20" s="125" t="s">
        <v>82</v>
      </c>
      <c r="B20" s="125" t="s">
        <v>41</v>
      </c>
      <c r="C20" s="124">
        <v>6.02</v>
      </c>
      <c r="D20" s="125">
        <f>1*2.5</f>
        <v>2.5</v>
      </c>
      <c r="E20" s="87">
        <f t="shared" si="1"/>
        <v>15.049999999999999</v>
      </c>
      <c r="F20" s="88"/>
      <c r="G20" s="76"/>
      <c r="H20" s="76"/>
      <c r="I20" s="76"/>
      <c r="J20" s="76"/>
      <c r="K20" s="108"/>
      <c r="L20" s="76"/>
    </row>
    <row r="21" spans="1:12" ht="13.8" x14ac:dyDescent="0.3">
      <c r="A21" s="125" t="s">
        <v>72</v>
      </c>
      <c r="B21" s="125" t="s">
        <v>38</v>
      </c>
      <c r="C21" s="124">
        <v>1.56</v>
      </c>
      <c r="D21" s="125">
        <f>1*8</f>
        <v>8</v>
      </c>
      <c r="E21" s="87">
        <f>(C21*D21)</f>
        <v>12.48</v>
      </c>
      <c r="F21" s="88"/>
      <c r="G21" s="76"/>
      <c r="H21" s="109"/>
      <c r="I21" s="76"/>
      <c r="J21" s="76"/>
      <c r="K21" s="76"/>
    </row>
    <row r="22" spans="1:12" ht="13.8" x14ac:dyDescent="0.3">
      <c r="A22" s="125" t="s">
        <v>83</v>
      </c>
      <c r="B22" s="125" t="s">
        <v>41</v>
      </c>
      <c r="C22" s="124">
        <v>2.1</v>
      </c>
      <c r="D22" s="125">
        <f>1*8</f>
        <v>8</v>
      </c>
      <c r="E22" s="87">
        <f t="shared" ref="E22" si="2">(C22*D22)</f>
        <v>16.8</v>
      </c>
      <c r="F22" s="88"/>
      <c r="G22" s="76"/>
      <c r="H22" s="109"/>
      <c r="I22" s="76"/>
      <c r="J22" s="76"/>
      <c r="K22" s="76"/>
    </row>
    <row r="23" spans="1:12" ht="13.8" x14ac:dyDescent="0.3">
      <c r="A23" s="86" t="s">
        <v>45</v>
      </c>
      <c r="B23" s="86" t="s">
        <v>46</v>
      </c>
      <c r="C23" s="124">
        <v>40</v>
      </c>
      <c r="D23" s="125">
        <v>1.5</v>
      </c>
      <c r="E23" s="87">
        <f>(C23*D23)</f>
        <v>60</v>
      </c>
      <c r="F23" s="88"/>
    </row>
    <row r="24" spans="1:12" ht="13.8" x14ac:dyDescent="0.3">
      <c r="A24" s="86" t="s">
        <v>48</v>
      </c>
      <c r="B24" s="86" t="s">
        <v>43</v>
      </c>
      <c r="C24" s="124">
        <v>80</v>
      </c>
      <c r="D24" s="125">
        <v>1</v>
      </c>
      <c r="E24" s="87">
        <f t="shared" ref="E24:E25" si="3">C24*D24</f>
        <v>80</v>
      </c>
      <c r="F24" s="88"/>
      <c r="G24" s="76"/>
      <c r="H24" s="110"/>
      <c r="I24" s="76"/>
      <c r="J24" s="76"/>
      <c r="K24" s="76"/>
    </row>
    <row r="25" spans="1:12" ht="13.8" x14ac:dyDescent="0.3">
      <c r="A25" s="86" t="s">
        <v>49</v>
      </c>
      <c r="B25" s="86" t="s">
        <v>43</v>
      </c>
      <c r="C25" s="124">
        <v>20</v>
      </c>
      <c r="D25" s="125">
        <v>1</v>
      </c>
      <c r="E25" s="87">
        <f t="shared" si="3"/>
        <v>20</v>
      </c>
      <c r="F25" s="88"/>
      <c r="G25" s="76"/>
      <c r="H25" s="110"/>
      <c r="I25" s="76"/>
      <c r="J25" s="76"/>
      <c r="K25" s="76"/>
    </row>
    <row r="26" spans="1:12" ht="13.8" x14ac:dyDescent="0.3">
      <c r="A26" s="86" t="s">
        <v>50</v>
      </c>
      <c r="B26" s="86" t="s">
        <v>34</v>
      </c>
      <c r="C26" s="124">
        <v>10</v>
      </c>
      <c r="D26" s="125">
        <v>48</v>
      </c>
      <c r="E26" s="87">
        <f>(C26*D26)</f>
        <v>480</v>
      </c>
      <c r="F26" s="88"/>
      <c r="G26" s="76"/>
      <c r="H26" s="110"/>
      <c r="I26" s="76"/>
      <c r="J26" s="76"/>
      <c r="K26" s="76"/>
    </row>
    <row r="27" spans="1:12" ht="13.8" x14ac:dyDescent="0.3">
      <c r="A27" s="125"/>
      <c r="B27" s="125"/>
      <c r="C27" s="124"/>
      <c r="D27" s="125"/>
      <c r="E27" s="87">
        <f t="shared" ref="E27:E35" si="4">(C27*D27)</f>
        <v>0</v>
      </c>
      <c r="F27" s="88"/>
      <c r="G27" s="76"/>
      <c r="H27" s="110"/>
      <c r="I27" s="76"/>
      <c r="J27" s="76"/>
      <c r="K27" s="76"/>
    </row>
    <row r="28" spans="1:12" ht="13.8" x14ac:dyDescent="0.3">
      <c r="A28" s="125"/>
      <c r="B28" s="125"/>
      <c r="C28" s="124"/>
      <c r="D28" s="125"/>
      <c r="E28" s="87">
        <f t="shared" si="4"/>
        <v>0</v>
      </c>
      <c r="F28" s="88"/>
      <c r="G28" s="76"/>
      <c r="H28" s="110"/>
      <c r="I28" s="76"/>
      <c r="J28" s="76"/>
      <c r="K28" s="76"/>
    </row>
    <row r="29" spans="1:12" ht="13.8" x14ac:dyDescent="0.3">
      <c r="A29" s="125"/>
      <c r="B29" s="125"/>
      <c r="C29" s="124"/>
      <c r="D29" s="125"/>
      <c r="E29" s="87">
        <f t="shared" si="4"/>
        <v>0</v>
      </c>
      <c r="F29" s="88"/>
      <c r="G29" s="76"/>
      <c r="H29" s="110"/>
      <c r="I29" s="76"/>
      <c r="J29" s="76"/>
      <c r="K29" s="76"/>
    </row>
    <row r="30" spans="1:12" ht="13.8" x14ac:dyDescent="0.3">
      <c r="A30" s="125"/>
      <c r="B30" s="125"/>
      <c r="C30" s="124"/>
      <c r="D30" s="125"/>
      <c r="E30" s="87">
        <f t="shared" si="4"/>
        <v>0</v>
      </c>
      <c r="F30" s="88"/>
      <c r="G30" s="76"/>
      <c r="H30" s="110"/>
      <c r="I30" s="76"/>
      <c r="J30" s="76"/>
      <c r="K30" s="76"/>
    </row>
    <row r="31" spans="1:12" ht="13.8" x14ac:dyDescent="0.3">
      <c r="A31" s="125"/>
      <c r="B31" s="125"/>
      <c r="C31" s="124"/>
      <c r="D31" s="125"/>
      <c r="E31" s="87">
        <f t="shared" si="4"/>
        <v>0</v>
      </c>
      <c r="F31" s="88"/>
      <c r="G31" s="76"/>
      <c r="H31" s="110"/>
      <c r="I31" s="76"/>
      <c r="J31" s="76"/>
      <c r="K31" s="76"/>
    </row>
    <row r="32" spans="1:12" ht="13.8" x14ac:dyDescent="0.3">
      <c r="A32" s="125"/>
      <c r="B32" s="125"/>
      <c r="C32" s="124"/>
      <c r="D32" s="125"/>
      <c r="E32" s="87">
        <f t="shared" si="4"/>
        <v>0</v>
      </c>
      <c r="F32" s="88"/>
      <c r="G32" s="76"/>
      <c r="H32" s="110"/>
      <c r="I32" s="76"/>
      <c r="J32" s="76"/>
      <c r="K32" s="76"/>
    </row>
    <row r="33" spans="1:11" ht="13.8" x14ac:dyDescent="0.3">
      <c r="A33" s="125"/>
      <c r="B33" s="125"/>
      <c r="C33" s="124"/>
      <c r="D33" s="125"/>
      <c r="E33" s="87">
        <f t="shared" si="4"/>
        <v>0</v>
      </c>
      <c r="F33" s="88"/>
      <c r="G33" s="76"/>
      <c r="H33" s="110"/>
      <c r="I33" s="76"/>
      <c r="J33" s="76"/>
      <c r="K33" s="76"/>
    </row>
    <row r="34" spans="1:11" ht="13.8" x14ac:dyDescent="0.3">
      <c r="A34" s="125"/>
      <c r="B34" s="125"/>
      <c r="C34" s="124"/>
      <c r="D34" s="125"/>
      <c r="E34" s="87">
        <f t="shared" si="4"/>
        <v>0</v>
      </c>
      <c r="F34" s="88"/>
      <c r="G34" s="76"/>
      <c r="H34" s="110"/>
      <c r="I34" s="76"/>
      <c r="J34" s="76"/>
      <c r="K34" s="76"/>
    </row>
    <row r="35" spans="1:11" ht="13.8" x14ac:dyDescent="0.3">
      <c r="A35" s="125"/>
      <c r="B35" s="125"/>
      <c r="C35" s="124"/>
      <c r="D35" s="125"/>
      <c r="E35" s="87">
        <f t="shared" si="4"/>
        <v>0</v>
      </c>
      <c r="F35" s="88"/>
      <c r="G35" s="76"/>
      <c r="H35" s="110"/>
      <c r="I35" s="76"/>
      <c r="J35" s="76"/>
      <c r="K35" s="76"/>
    </row>
    <row r="36" spans="1:11" ht="15" x14ac:dyDescent="0.3">
      <c r="A36" s="111" t="s">
        <v>51</v>
      </c>
      <c r="B36" s="112">
        <f>SUM(E6:E35)</f>
        <v>2358.2955000000002</v>
      </c>
      <c r="C36" s="126">
        <v>6</v>
      </c>
      <c r="D36" s="127">
        <v>2.5000000000000001E-2</v>
      </c>
      <c r="E36" s="113">
        <f>B36*(C36/12)*D36</f>
        <v>29.478693750000005</v>
      </c>
      <c r="F36" s="88"/>
      <c r="G36" s="76"/>
      <c r="H36" s="110"/>
      <c r="I36" s="76"/>
      <c r="J36" s="76"/>
      <c r="K36" s="76"/>
    </row>
    <row r="37" spans="1:11" ht="13.8" x14ac:dyDescent="0.3">
      <c r="A37" s="114" t="s">
        <v>52</v>
      </c>
      <c r="B37" s="115"/>
      <c r="C37" s="115"/>
      <c r="D37" s="115"/>
      <c r="E37" s="116">
        <f>SUM(E6:E36)</f>
        <v>2387.77419375</v>
      </c>
      <c r="F37" s="88"/>
      <c r="G37" s="76"/>
      <c r="H37" s="110"/>
      <c r="I37" s="76"/>
      <c r="J37" s="76"/>
      <c r="K37" s="76"/>
    </row>
    <row r="38" spans="1:11" ht="13.8" x14ac:dyDescent="0.3">
      <c r="A38" s="117"/>
      <c r="E38" s="118"/>
      <c r="F38" s="88"/>
      <c r="G38" s="76"/>
      <c r="H38" s="110"/>
      <c r="I38" s="76"/>
      <c r="J38" s="76"/>
      <c r="K38" s="76"/>
    </row>
    <row r="39" spans="1:11" ht="13.8" x14ac:dyDescent="0.3">
      <c r="A39" s="73" t="s">
        <v>53</v>
      </c>
      <c r="B39" s="96"/>
      <c r="C39" s="96"/>
      <c r="D39" s="96"/>
      <c r="E39" s="96"/>
      <c r="F39" s="88"/>
      <c r="G39" s="76"/>
      <c r="H39" s="110"/>
      <c r="I39" s="76"/>
      <c r="J39" s="76"/>
      <c r="K39" s="76"/>
    </row>
    <row r="40" spans="1:11" ht="13.8" x14ac:dyDescent="0.3">
      <c r="A40" s="79" t="s">
        <v>3</v>
      </c>
      <c r="B40" s="79" t="s">
        <v>4</v>
      </c>
      <c r="C40" s="79" t="s">
        <v>5</v>
      </c>
      <c r="D40" s="79" t="s">
        <v>6</v>
      </c>
      <c r="E40" s="80" t="s">
        <v>7</v>
      </c>
      <c r="F40" s="88"/>
      <c r="G40" s="76"/>
      <c r="H40" s="109"/>
      <c r="I40" s="76"/>
      <c r="J40" s="76"/>
      <c r="K40" s="76"/>
    </row>
    <row r="41" spans="1:11" ht="13.8" x14ac:dyDescent="0.3">
      <c r="A41" s="86" t="s">
        <v>55</v>
      </c>
      <c r="B41" s="86" t="s">
        <v>56</v>
      </c>
      <c r="C41" s="124">
        <v>8.4</v>
      </c>
      <c r="D41" s="125">
        <v>1</v>
      </c>
      <c r="E41" s="87">
        <f>C41*D41</f>
        <v>8.4</v>
      </c>
      <c r="F41" s="88"/>
    </row>
    <row r="42" spans="1:11" ht="13.8" x14ac:dyDescent="0.3">
      <c r="A42" s="86" t="s">
        <v>57</v>
      </c>
      <c r="B42" s="86" t="s">
        <v>56</v>
      </c>
      <c r="C42" s="124">
        <v>9.2899999999999991</v>
      </c>
      <c r="D42" s="125">
        <v>8</v>
      </c>
      <c r="E42" s="87">
        <f>C42*D42</f>
        <v>74.319999999999993</v>
      </c>
      <c r="F42" s="88"/>
    </row>
    <row r="43" spans="1:11" ht="13.8" x14ac:dyDescent="0.3">
      <c r="A43" s="86" t="s">
        <v>58</v>
      </c>
      <c r="B43" s="86" t="s">
        <v>43</v>
      </c>
      <c r="C43" s="124">
        <v>15</v>
      </c>
      <c r="D43" s="125">
        <v>1</v>
      </c>
      <c r="E43" s="87">
        <f>C43*D43</f>
        <v>15</v>
      </c>
      <c r="F43" s="88"/>
      <c r="G43" s="76"/>
      <c r="H43" s="76"/>
      <c r="I43" s="76"/>
      <c r="J43" s="76"/>
      <c r="K43" s="76"/>
    </row>
    <row r="44" spans="1:11" ht="13.8" x14ac:dyDescent="0.3">
      <c r="A44" s="86" t="s">
        <v>59</v>
      </c>
      <c r="B44" s="86" t="s">
        <v>43</v>
      </c>
      <c r="C44" s="124">
        <v>30</v>
      </c>
      <c r="D44" s="125">
        <v>1</v>
      </c>
      <c r="E44" s="87">
        <f t="shared" ref="E44:E55" si="5">C44*D44</f>
        <v>30</v>
      </c>
      <c r="F44" s="88"/>
    </row>
    <row r="45" spans="1:11" ht="13.8" x14ac:dyDescent="0.3">
      <c r="A45" s="86" t="s">
        <v>61</v>
      </c>
      <c r="B45" s="86" t="s">
        <v>43</v>
      </c>
      <c r="C45" s="124">
        <v>21.7</v>
      </c>
      <c r="D45" s="125">
        <v>1</v>
      </c>
      <c r="E45" s="87">
        <f t="shared" si="5"/>
        <v>21.7</v>
      </c>
      <c r="F45" s="88"/>
      <c r="G45" s="76" t="s">
        <v>60</v>
      </c>
      <c r="H45" s="76"/>
      <c r="I45" s="76"/>
      <c r="J45" s="76"/>
      <c r="K45" s="76"/>
    </row>
    <row r="46" spans="1:11" ht="13.8" x14ac:dyDescent="0.3">
      <c r="A46" s="86" t="s">
        <v>62</v>
      </c>
      <c r="B46" s="86" t="s">
        <v>43</v>
      </c>
      <c r="C46" s="124">
        <v>18.100000000000001</v>
      </c>
      <c r="D46" s="125">
        <v>1</v>
      </c>
      <c r="E46" s="87">
        <f t="shared" si="5"/>
        <v>18.100000000000001</v>
      </c>
      <c r="F46" s="88"/>
    </row>
    <row r="47" spans="1:11" ht="13.8" x14ac:dyDescent="0.3">
      <c r="A47" s="86" t="s">
        <v>42</v>
      </c>
      <c r="B47" s="86" t="s">
        <v>43</v>
      </c>
      <c r="C47" s="124">
        <v>135</v>
      </c>
      <c r="D47" s="125">
        <v>1</v>
      </c>
      <c r="E47" s="87">
        <f>C47*D47</f>
        <v>135</v>
      </c>
      <c r="F47" s="118"/>
    </row>
    <row r="48" spans="1:11" ht="13.8" x14ac:dyDescent="0.3">
      <c r="A48" s="86" t="s">
        <v>47</v>
      </c>
      <c r="B48" s="86" t="s">
        <v>43</v>
      </c>
      <c r="C48" s="124">
        <v>20</v>
      </c>
      <c r="D48" s="125">
        <v>1</v>
      </c>
      <c r="E48" s="87">
        <f>C48*D48</f>
        <v>20</v>
      </c>
      <c r="F48" s="118"/>
    </row>
    <row r="49" spans="1:14" ht="13.8" x14ac:dyDescent="0.3">
      <c r="A49" s="86" t="s">
        <v>44</v>
      </c>
      <c r="B49" s="86" t="s">
        <v>43</v>
      </c>
      <c r="C49" s="124">
        <v>35</v>
      </c>
      <c r="D49" s="125">
        <v>1</v>
      </c>
      <c r="E49" s="87">
        <f>C49*D49</f>
        <v>35</v>
      </c>
      <c r="F49" s="118"/>
    </row>
    <row r="50" spans="1:14" ht="13.8" x14ac:dyDescent="0.3">
      <c r="A50" s="125"/>
      <c r="B50" s="125"/>
      <c r="C50" s="124"/>
      <c r="D50" s="125"/>
      <c r="E50" s="87">
        <f t="shared" ref="E50:E53" si="6">C50*D50</f>
        <v>0</v>
      </c>
      <c r="F50" s="118"/>
    </row>
    <row r="51" spans="1:14" ht="13.8" x14ac:dyDescent="0.3">
      <c r="A51" s="125"/>
      <c r="B51" s="125"/>
      <c r="C51" s="124"/>
      <c r="D51" s="125"/>
      <c r="E51" s="87">
        <f t="shared" si="6"/>
        <v>0</v>
      </c>
      <c r="F51" s="118"/>
    </row>
    <row r="52" spans="1:14" ht="13.8" x14ac:dyDescent="0.3">
      <c r="A52" s="125"/>
      <c r="B52" s="125"/>
      <c r="C52" s="124"/>
      <c r="D52" s="125"/>
      <c r="E52" s="87">
        <f t="shared" si="6"/>
        <v>0</v>
      </c>
      <c r="F52" s="118"/>
    </row>
    <row r="53" spans="1:14" ht="13.8" x14ac:dyDescent="0.3">
      <c r="A53" s="125"/>
      <c r="B53" s="125"/>
      <c r="C53" s="124"/>
      <c r="D53" s="125"/>
      <c r="E53" s="87">
        <f t="shared" si="6"/>
        <v>0</v>
      </c>
      <c r="F53" s="118"/>
    </row>
    <row r="54" spans="1:14" ht="15" x14ac:dyDescent="0.3">
      <c r="A54" s="86" t="s">
        <v>77</v>
      </c>
      <c r="B54" s="86" t="s">
        <v>85</v>
      </c>
      <c r="C54" s="124">
        <v>181.47</v>
      </c>
      <c r="D54" s="125">
        <v>1</v>
      </c>
      <c r="E54" s="87">
        <f t="shared" si="5"/>
        <v>181.47</v>
      </c>
      <c r="F54" s="118"/>
    </row>
    <row r="55" spans="1:14" ht="15" x14ac:dyDescent="0.3">
      <c r="A55" s="86" t="s">
        <v>78</v>
      </c>
      <c r="B55" s="86" t="s">
        <v>63</v>
      </c>
      <c r="C55" s="124">
        <v>6.16</v>
      </c>
      <c r="D55" s="125">
        <v>4</v>
      </c>
      <c r="E55" s="87">
        <f t="shared" si="5"/>
        <v>24.64</v>
      </c>
      <c r="F55" s="118"/>
      <c r="L55" s="76"/>
      <c r="N55" s="70" t="s">
        <v>54</v>
      </c>
    </row>
    <row r="56" spans="1:14" ht="13.8" x14ac:dyDescent="0.3">
      <c r="A56" s="114" t="s">
        <v>64</v>
      </c>
      <c r="B56" s="115"/>
      <c r="C56" s="115"/>
      <c r="D56" s="115"/>
      <c r="E56" s="116">
        <f>SUM(E41:E55)</f>
        <v>563.63</v>
      </c>
      <c r="F56" s="81"/>
      <c r="H56" s="76"/>
      <c r="I56" s="76"/>
      <c r="J56" s="76"/>
      <c r="K56" s="76"/>
    </row>
    <row r="57" spans="1:14" ht="13.8" x14ac:dyDescent="0.3">
      <c r="F57" s="81"/>
    </row>
    <row r="58" spans="1:14" ht="15" x14ac:dyDescent="0.3">
      <c r="A58" s="119" t="s">
        <v>73</v>
      </c>
      <c r="F58" s="88"/>
      <c r="G58" s="120">
        <f>H17</f>
        <v>0.5</v>
      </c>
      <c r="H58" s="70" t="s">
        <v>70</v>
      </c>
    </row>
    <row r="60" spans="1:14" ht="15" x14ac:dyDescent="0.3">
      <c r="A60" s="70" t="s">
        <v>75</v>
      </c>
      <c r="F60" s="88"/>
    </row>
    <row r="61" spans="1:14" ht="13.8" x14ac:dyDescent="0.3">
      <c r="F61" s="88"/>
      <c r="L61" s="121"/>
    </row>
    <row r="62" spans="1:14" ht="15" x14ac:dyDescent="0.3">
      <c r="A62" s="70" t="s">
        <v>79</v>
      </c>
      <c r="B62" s="122"/>
      <c r="C62" s="122"/>
      <c r="D62" s="122"/>
      <c r="E62" s="123"/>
      <c r="F62" s="88"/>
    </row>
    <row r="63" spans="1:14" ht="13.8" x14ac:dyDescent="0.3">
      <c r="A63" s="70" t="s">
        <v>86</v>
      </c>
      <c r="F63" s="88"/>
      <c r="G63" s="76"/>
      <c r="H63" s="76"/>
      <c r="I63" s="76"/>
      <c r="J63" s="76"/>
      <c r="K63" s="76"/>
    </row>
    <row r="64" spans="1:14" ht="13.8" x14ac:dyDescent="0.3">
      <c r="A64" s="70" t="s">
        <v>66</v>
      </c>
      <c r="F64" s="88"/>
    </row>
    <row r="65" spans="1:11" ht="13.8" x14ac:dyDescent="0.3">
      <c r="F65" s="88"/>
    </row>
    <row r="66" spans="1:11" ht="13.8" x14ac:dyDescent="0.3">
      <c r="F66" s="88"/>
    </row>
    <row r="67" spans="1:11" ht="13.8" x14ac:dyDescent="0.3">
      <c r="F67" s="88"/>
    </row>
    <row r="68" spans="1:11" ht="13.8" x14ac:dyDescent="0.3">
      <c r="F68" s="88"/>
    </row>
    <row r="69" spans="1:11" ht="13.8" x14ac:dyDescent="0.3">
      <c r="F69" s="88"/>
    </row>
    <row r="70" spans="1:11" ht="13.8" x14ac:dyDescent="0.3"/>
    <row r="71" spans="1:11" ht="13.8" x14ac:dyDescent="0.3">
      <c r="F71" s="88"/>
    </row>
    <row r="72" spans="1:11" ht="13.8" x14ac:dyDescent="0.3">
      <c r="F72" s="88"/>
    </row>
    <row r="73" spans="1:11" s="76" customFormat="1" ht="13.8" x14ac:dyDescent="0.3">
      <c r="A73" s="70"/>
      <c r="B73" s="70"/>
      <c r="C73" s="70"/>
      <c r="D73" s="70"/>
      <c r="E73" s="70"/>
      <c r="F73" s="88"/>
      <c r="G73" s="70"/>
      <c r="H73" s="70"/>
      <c r="I73" s="70"/>
      <c r="J73" s="70"/>
      <c r="K73" s="70"/>
    </row>
    <row r="74" spans="1:11" ht="13.8" x14ac:dyDescent="0.3">
      <c r="F74" s="123"/>
    </row>
    <row r="75" spans="1:11" ht="13.8" x14ac:dyDescent="0.3"/>
    <row r="76" spans="1:11" ht="13.8" x14ac:dyDescent="0.3"/>
    <row r="77" spans="1:11" ht="13.8" x14ac:dyDescent="0.3"/>
    <row r="78" spans="1:11" ht="13.8" x14ac:dyDescent="0.3"/>
    <row r="79" spans="1:11" ht="13.8" x14ac:dyDescent="0.3"/>
    <row r="80" spans="1:11" ht="13.8" x14ac:dyDescent="0.3"/>
    <row r="81" spans="6:6" ht="13.8" x14ac:dyDescent="0.3"/>
    <row r="82" spans="6:6" ht="13.8" x14ac:dyDescent="0.3"/>
    <row r="83" spans="6:6" ht="13.8" x14ac:dyDescent="0.3">
      <c r="F83" s="123"/>
    </row>
    <row r="84" spans="6:6" ht="13.8" x14ac:dyDescent="0.3"/>
  </sheetData>
  <sheetProtection algorithmName="SHA-512" hashValue="ZYF4JCAs4TirsKDPdNCavjQcddcW/OINozz86arMbai6OJSfW6IBUQX/mP6sLN7sRjY70d/mP9W6rUPNd51TAA==" saltValue="RWtQ0W7/ADxFE3XVgA/kI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Emmalea Ernest</cp:lastModifiedBy>
  <cp:revision/>
  <dcterms:created xsi:type="dcterms:W3CDTF">2000-09-13T10:07:55Z</dcterms:created>
  <dcterms:modified xsi:type="dcterms:W3CDTF">2017-11-14T15:09:09Z</dcterms:modified>
  <cp:category/>
  <cp:contentStatus/>
</cp:coreProperties>
</file>