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malea.BLUEHEN\Dropbox\CropBudgets\New Budgets\2016FreshMarket\"/>
    </mc:Choice>
  </mc:AlternateContent>
  <bookViews>
    <workbookView xWindow="480" yWindow="108" windowWidth="9696" windowHeight="7296"/>
  </bookViews>
  <sheets>
    <sheet name="Estimated" sheetId="1" r:id="rId1"/>
    <sheet name="Actual" sheetId="3" r:id="rId2"/>
  </sheets>
  <calcPr calcId="152511"/>
</workbook>
</file>

<file path=xl/calcChain.xml><?xml version="1.0" encoding="utf-8"?>
<calcChain xmlns="http://schemas.openxmlformats.org/spreadsheetml/2006/main">
  <c r="E31" i="1" l="1"/>
  <c r="E44" i="3"/>
  <c r="E39" i="3" l="1"/>
  <c r="E40" i="3"/>
  <c r="E41" i="3"/>
  <c r="E42" i="3"/>
  <c r="E19" i="3"/>
  <c r="E20" i="3"/>
  <c r="E21" i="3"/>
  <c r="E22" i="3"/>
  <c r="E23" i="3"/>
  <c r="E24" i="3"/>
  <c r="E25" i="3"/>
  <c r="E26" i="3"/>
  <c r="E53" i="3"/>
  <c r="D50" i="3"/>
  <c r="C50" i="3"/>
  <c r="E50" i="3" s="1"/>
  <c r="D49" i="3"/>
  <c r="C49" i="3"/>
  <c r="E49" i="3" s="1"/>
  <c r="D48" i="3"/>
  <c r="C48" i="3"/>
  <c r="E48" i="3" s="1"/>
  <c r="E43" i="3"/>
  <c r="E38" i="3"/>
  <c r="E37" i="3"/>
  <c r="E36" i="3"/>
  <c r="E35" i="3"/>
  <c r="E34" i="3"/>
  <c r="E33" i="3"/>
  <c r="E32" i="3"/>
  <c r="E18" i="3"/>
  <c r="B27" i="3" s="1"/>
  <c r="E17" i="3"/>
  <c r="D17" i="3"/>
  <c r="D16" i="3"/>
  <c r="E16" i="3" s="1"/>
  <c r="D15" i="3"/>
  <c r="E15" i="3" s="1"/>
  <c r="D14" i="3"/>
  <c r="E14" i="3" s="1"/>
  <c r="E13" i="3"/>
  <c r="E12" i="3"/>
  <c r="E11" i="3"/>
  <c r="E10" i="3"/>
  <c r="E9" i="3"/>
  <c r="E8" i="3"/>
  <c r="E7" i="3"/>
  <c r="E6" i="3"/>
  <c r="E27" i="3" l="1"/>
  <c r="E28" i="3" s="1"/>
  <c r="C36" i="1"/>
  <c r="C37" i="1"/>
  <c r="C35" i="1"/>
  <c r="J9" i="3" l="1"/>
  <c r="K10" i="3"/>
  <c r="K8" i="3"/>
  <c r="I10" i="3"/>
  <c r="K9" i="3"/>
  <c r="E52" i="3"/>
  <c r="E54" i="3" s="1"/>
  <c r="I9" i="3"/>
  <c r="J10" i="3"/>
  <c r="J8" i="3"/>
  <c r="I8" i="3"/>
  <c r="E40" i="1"/>
  <c r="D37" i="1"/>
  <c r="D36" i="1"/>
  <c r="D35" i="1"/>
  <c r="D16" i="1"/>
  <c r="D17" i="1"/>
  <c r="D14" i="1"/>
  <c r="D15" i="1"/>
  <c r="E9" i="1"/>
  <c r="E26" i="1" l="1"/>
  <c r="E17" i="1"/>
  <c r="E11" i="1" l="1"/>
  <c r="E16" i="1" l="1"/>
  <c r="E12" i="1" l="1"/>
  <c r="E18" i="1" l="1"/>
  <c r="E15" i="1"/>
  <c r="E14" i="1" l="1"/>
  <c r="E13" i="1" l="1"/>
  <c r="E36" i="1"/>
  <c r="E37" i="1"/>
  <c r="E35" i="1"/>
  <c r="E10" i="1"/>
  <c r="E7" i="1"/>
  <c r="E8" i="1"/>
  <c r="E6" i="1"/>
  <c r="E24" i="1"/>
  <c r="E25" i="1"/>
  <c r="E27" i="1"/>
  <c r="E28" i="1"/>
  <c r="E29" i="1"/>
  <c r="E30" i="1"/>
  <c r="B19" i="1" l="1"/>
  <c r="E19" i="1"/>
  <c r="E20" i="1" s="1"/>
  <c r="J10" i="1" l="1"/>
  <c r="I8" i="1"/>
  <c r="K8" i="1"/>
  <c r="J9" i="1"/>
  <c r="K10" i="1"/>
  <c r="I9" i="1"/>
  <c r="I10" i="1"/>
  <c r="K9" i="1"/>
  <c r="J8" i="1"/>
  <c r="E39" i="1"/>
  <c r="E41" i="1" s="1"/>
</calcChain>
</file>

<file path=xl/sharedStrings.xml><?xml version="1.0" encoding="utf-8"?>
<sst xmlns="http://schemas.openxmlformats.org/spreadsheetml/2006/main" count="170" uniqueCount="66">
  <si>
    <t>University of Delaware Cooperative Extension Vegetable Crop Budget-2017</t>
  </si>
  <si>
    <t>Estimated Costs - Do not make changes here.</t>
  </si>
  <si>
    <t>VARIABLE COSTS</t>
  </si>
  <si>
    <t>Input/Item</t>
  </si>
  <si>
    <t>Unit</t>
  </si>
  <si>
    <t>Price/Unit</t>
  </si>
  <si>
    <t>Units/A</t>
  </si>
  <si>
    <t>Cost/Acre</t>
  </si>
  <si>
    <t>Nitrogen</t>
  </si>
  <si>
    <t>lbs</t>
  </si>
  <si>
    <t>High</t>
  </si>
  <si>
    <t>Average</t>
  </si>
  <si>
    <t>Low</t>
  </si>
  <si>
    <t>Phosphorous</t>
  </si>
  <si>
    <t>Potassium</t>
  </si>
  <si>
    <t>Excellent</t>
  </si>
  <si>
    <t>Lime (prorated over 3 years)</t>
  </si>
  <si>
    <t>ton</t>
  </si>
  <si>
    <t>Expected</t>
  </si>
  <si>
    <t>Boron</t>
  </si>
  <si>
    <t>Poor</t>
  </si>
  <si>
    <t>acre</t>
  </si>
  <si>
    <t>hour</t>
  </si>
  <si>
    <t>Total Variable Costs</t>
  </si>
  <si>
    <t>FIXED COSTS (custom rates are used as a proxy for field operation costs)</t>
  </si>
  <si>
    <r>
      <t xml:space="preserve">Applying Fertilizer </t>
    </r>
    <r>
      <rPr>
        <b/>
        <sz val="10"/>
        <rFont val="Calibri"/>
        <family val="2"/>
      </rPr>
      <t>Broadcast</t>
    </r>
  </si>
  <si>
    <t>application</t>
  </si>
  <si>
    <r>
      <t>Applying Chemicals</t>
    </r>
    <r>
      <rPr>
        <b/>
        <sz val="10"/>
        <rFont val="Calibri"/>
        <family val="2"/>
      </rPr>
      <t xml:space="preserve"> Ground</t>
    </r>
  </si>
  <si>
    <t>Disk &amp; Harrowing</t>
  </si>
  <si>
    <t>year</t>
  </si>
  <si>
    <t>acre inch</t>
  </si>
  <si>
    <t>Total Fixed Costs</t>
  </si>
  <si>
    <t>Yield Dependent Costs</t>
  </si>
  <si>
    <t>Total Cash Costs at Expected Yield</t>
  </si>
  <si>
    <t>Expected Returns (price x yield)</t>
  </si>
  <si>
    <t>Net Available for Rent or Land Payment</t>
  </si>
  <si>
    <t>Use accompanying irrigation cost calculator to determine your irrigation costs.</t>
  </si>
  <si>
    <t>Actual Costs - Enter your actual information in the yellow highlighted cells.</t>
  </si>
  <si>
    <t>Tillage/Chisel</t>
  </si>
  <si>
    <t>Sulfur</t>
  </si>
  <si>
    <t>ounce</t>
  </si>
  <si>
    <t>Planting Labor</t>
  </si>
  <si>
    <t>Herbicide -Goal</t>
  </si>
  <si>
    <t>Insecticide-Dipel</t>
  </si>
  <si>
    <t>Insecticide-Warrior II</t>
  </si>
  <si>
    <t>Insectcide-Radiant</t>
  </si>
  <si>
    <t>Transplants</t>
  </si>
  <si>
    <t>pint</t>
  </si>
  <si>
    <t>lb</t>
  </si>
  <si>
    <t>Machine Transplanter</t>
  </si>
  <si>
    <t>Fungicide - chlorothalonil</t>
  </si>
  <si>
    <r>
      <t>Fixed Irrigation Costs</t>
    </r>
    <r>
      <rPr>
        <vertAlign val="superscript"/>
        <sz val="10"/>
        <rFont val="Calibri"/>
        <family val="2"/>
      </rPr>
      <t>2</t>
    </r>
  </si>
  <si>
    <r>
      <t>Irrigation Operating Costs</t>
    </r>
    <r>
      <rPr>
        <vertAlign val="superscript"/>
        <sz val="10"/>
        <rFont val="Calibri"/>
        <family val="2"/>
      </rPr>
      <t>2</t>
    </r>
  </si>
  <si>
    <r>
      <t>Interest on Variable Costs</t>
    </r>
    <r>
      <rPr>
        <vertAlign val="superscript"/>
        <sz val="10"/>
        <rFont val="Calibri"/>
        <family val="2"/>
      </rPr>
      <t>1</t>
    </r>
  </si>
  <si>
    <r>
      <t>1</t>
    </r>
    <r>
      <rPr>
        <sz val="10"/>
        <rFont val="Calibri"/>
        <family val="2"/>
      </rPr>
      <t xml:space="preserve"> Cells , from left to right, correspond to total variable costs, number of months interest is charged, and interest rate.</t>
    </r>
  </si>
  <si>
    <r>
      <t>2</t>
    </r>
    <r>
      <rPr>
        <sz val="10"/>
        <rFont val="Calibri"/>
        <family val="2"/>
      </rPr>
      <t xml:space="preserve"> Irrigation cost are highly variable depending upon power source, fuel price, system size and system purchase price.</t>
    </r>
  </si>
  <si>
    <r>
      <t>Harvest &amp; Packing Costs at Excellent Yield</t>
    </r>
    <r>
      <rPr>
        <vertAlign val="superscript"/>
        <sz val="10"/>
        <rFont val="Calibri"/>
        <family val="2"/>
      </rPr>
      <t>3</t>
    </r>
  </si>
  <si>
    <r>
      <t>Harvest &amp; Packing Costs at Expected Yield</t>
    </r>
    <r>
      <rPr>
        <vertAlign val="superscript"/>
        <sz val="10"/>
        <rFont val="Calibri"/>
        <family val="2"/>
      </rPr>
      <t>3</t>
    </r>
  </si>
  <si>
    <r>
      <t>Harvest &amp; Packing Costs at Poor Yield</t>
    </r>
    <r>
      <rPr>
        <vertAlign val="superscript"/>
        <sz val="10"/>
        <rFont val="Calibri"/>
        <family val="2"/>
      </rPr>
      <t>3</t>
    </r>
  </si>
  <si>
    <r>
      <rPr>
        <vertAlign val="superscript"/>
        <sz val="10"/>
        <rFont val="Calibri"/>
        <family val="2"/>
      </rPr>
      <t>3</t>
    </r>
    <r>
      <rPr>
        <sz val="10"/>
        <rFont val="Calibri"/>
        <family val="2"/>
      </rPr>
      <t xml:space="preserve"> Per box cost includes $2.40 for box + $0.60 for harvest and packing labor + $0.15 for ice</t>
    </r>
  </si>
  <si>
    <t>box</t>
  </si>
  <si>
    <t>Yield Assumptions (boxes/A)</t>
  </si>
  <si>
    <t>Price Assumptions ($/box)</t>
  </si>
  <si>
    <t>Yield and price assumptions based on a box weighing 50 lbs.</t>
  </si>
  <si>
    <t>CABBAGE- FRESH MARKET</t>
  </si>
  <si>
    <r>
      <rPr>
        <vertAlign val="superscript"/>
        <sz val="10"/>
        <rFont val="Calibri"/>
        <family val="2"/>
      </rPr>
      <t>3</t>
    </r>
    <r>
      <rPr>
        <sz val="10"/>
        <rFont val="Calibri"/>
        <family val="2"/>
      </rPr>
      <t xml:space="preserve"> Include cost of harvest and packing labor, equipment and materials, i.e. $2.40 for box + $0.60 for harvest and packing labor + $0.15 for 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</si>
</sst>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0.000"/>
  </numFmts>
  <fonts count="14" x14ac:knownFonts="1">
    <font>
      <sz val="10"/>
      <name val="Arial"/>
    </font>
    <font>
      <sz val="8"/>
      <name val="Arial"/>
      <family val="2"/>
    </font>
    <font>
      <b/>
      <u/>
      <sz val="12"/>
      <name val="Calibri"/>
      <family val="2"/>
    </font>
    <font>
      <sz val="10"/>
      <name val="Calibri"/>
      <family val="2"/>
    </font>
    <font>
      <b/>
      <sz val="10"/>
      <color indexed="57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vertAlign val="superscript"/>
      <sz val="10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0" xfId="0" applyFont="1" applyBorder="1"/>
    <xf numFmtId="0" fontId="7" fillId="0" borderId="0" xfId="0" applyFont="1" applyBorder="1"/>
    <xf numFmtId="164" fontId="6" fillId="0" borderId="0" xfId="0" applyNumberFormat="1" applyFont="1" applyFill="1" applyBorder="1" applyAlignment="1">
      <alignment horizontal="center"/>
    </xf>
    <xf numFmtId="0" fontId="8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164" fontId="5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Border="1" applyProtection="1">
      <protection locked="0"/>
    </xf>
    <xf numFmtId="0" fontId="9" fillId="2" borderId="0" xfId="0" applyFont="1" applyFill="1" applyBorder="1"/>
    <xf numFmtId="0" fontId="4" fillId="2" borderId="0" xfId="0" applyFont="1" applyFill="1" applyBorder="1"/>
    <xf numFmtId="0" fontId="3" fillId="2" borderId="0" xfId="0" applyFont="1" applyFill="1" applyBorder="1"/>
    <xf numFmtId="0" fontId="10" fillId="2" borderId="0" xfId="0" applyFont="1" applyFill="1" applyBorder="1"/>
    <xf numFmtId="164" fontId="3" fillId="0" borderId="1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9" fillId="2" borderId="5" xfId="0" applyFont="1" applyFill="1" applyBorder="1"/>
    <xf numFmtId="0" fontId="3" fillId="0" borderId="0" xfId="0" applyFont="1" applyFill="1" applyBorder="1"/>
    <xf numFmtId="0" fontId="6" fillId="0" borderId="0" xfId="0" applyFont="1" applyFill="1" applyBorder="1"/>
    <xf numFmtId="0" fontId="5" fillId="0" borderId="0" xfId="0" applyFont="1" applyFill="1" applyBorder="1"/>
    <xf numFmtId="164" fontId="3" fillId="0" borderId="7" xfId="0" applyNumberFormat="1" applyFont="1" applyFill="1" applyBorder="1" applyAlignment="1">
      <alignment horizontal="center"/>
    </xf>
    <xf numFmtId="0" fontId="7" fillId="0" borderId="6" xfId="0" applyFont="1" applyBorder="1"/>
    <xf numFmtId="164" fontId="6" fillId="5" borderId="7" xfId="0" applyNumberFormat="1" applyFont="1" applyFill="1" applyBorder="1" applyAlignment="1">
      <alignment horizontal="center"/>
    </xf>
    <xf numFmtId="0" fontId="11" fillId="0" borderId="0" xfId="0" applyFont="1" applyBorder="1"/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/>
    </xf>
    <xf numFmtId="0" fontId="10" fillId="2" borderId="3" xfId="0" applyFont="1" applyFill="1" applyBorder="1"/>
    <xf numFmtId="0" fontId="10" fillId="2" borderId="6" xfId="0" applyFont="1" applyFill="1" applyBorder="1"/>
    <xf numFmtId="0" fontId="12" fillId="2" borderId="6" xfId="0" applyFont="1" applyFill="1" applyBorder="1"/>
    <xf numFmtId="0" fontId="13" fillId="0" borderId="0" xfId="0" applyFont="1" applyBorder="1"/>
    <xf numFmtId="0" fontId="6" fillId="0" borderId="0" xfId="0" applyFont="1" applyFill="1" applyBorder="1" applyAlignment="1">
      <alignment horizontal="right"/>
    </xf>
    <xf numFmtId="164" fontId="3" fillId="0" borderId="0" xfId="0" applyNumberFormat="1" applyFont="1" applyFill="1" applyBorder="1"/>
    <xf numFmtId="0" fontId="3" fillId="0" borderId="1" xfId="0" applyFont="1" applyFill="1" applyBorder="1"/>
    <xf numFmtId="0" fontId="6" fillId="0" borderId="3" xfId="0" applyFont="1" applyFill="1" applyBorder="1" applyAlignment="1">
      <alignment horizontal="right"/>
    </xf>
    <xf numFmtId="0" fontId="3" fillId="0" borderId="6" xfId="0" applyFont="1" applyFill="1" applyBorder="1"/>
    <xf numFmtId="164" fontId="3" fillId="0" borderId="7" xfId="0" applyNumberFormat="1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0" fontId="6" fillId="0" borderId="1" xfId="0" applyFont="1" applyFill="1" applyBorder="1"/>
    <xf numFmtId="164" fontId="6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/>
    <xf numFmtId="4" fontId="3" fillId="0" borderId="0" xfId="0" applyNumberFormat="1" applyFont="1" applyFill="1" applyBorder="1" applyAlignment="1">
      <alignment horizontal="center"/>
    </xf>
    <xf numFmtId="164" fontId="3" fillId="0" borderId="1" xfId="0" applyNumberFormat="1" applyFont="1" applyFill="1" applyBorder="1"/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1" fontId="3" fillId="0" borderId="1" xfId="0" applyNumberFormat="1" applyFont="1" applyFill="1" applyBorder="1"/>
    <xf numFmtId="10" fontId="3" fillId="0" borderId="1" xfId="0" applyNumberFormat="1" applyFont="1" applyFill="1" applyBorder="1"/>
    <xf numFmtId="0" fontId="6" fillId="0" borderId="3" xfId="0" applyFont="1" applyFill="1" applyBorder="1"/>
    <xf numFmtId="0" fontId="6" fillId="0" borderId="7" xfId="0" applyFont="1" applyFill="1" applyBorder="1"/>
    <xf numFmtId="8" fontId="6" fillId="0" borderId="8" xfId="0" applyNumberFormat="1" applyFont="1" applyFill="1" applyBorder="1" applyAlignment="1">
      <alignment horizontal="center"/>
    </xf>
    <xf numFmtId="164" fontId="6" fillId="0" borderId="8" xfId="0" applyNumberFormat="1" applyFont="1" applyFill="1" applyBorder="1" applyAlignment="1">
      <alignment horizontal="center"/>
    </xf>
    <xf numFmtId="0" fontId="8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13" fillId="0" borderId="0" xfId="0" applyFont="1" applyBorder="1" applyProtection="1"/>
    <xf numFmtId="0" fontId="4" fillId="0" borderId="0" xfId="0" applyFont="1" applyBorder="1" applyProtection="1"/>
    <xf numFmtId="0" fontId="9" fillId="2" borderId="0" xfId="0" applyFont="1" applyFill="1" applyBorder="1" applyProtection="1"/>
    <xf numFmtId="0" fontId="4" fillId="2" borderId="0" xfId="0" applyFont="1" applyFill="1" applyBorder="1" applyProtection="1"/>
    <xf numFmtId="0" fontId="3" fillId="2" borderId="0" xfId="0" applyFont="1" applyFill="1" applyBorder="1" applyProtection="1"/>
    <xf numFmtId="0" fontId="3" fillId="0" borderId="0" xfId="0" applyFont="1" applyFill="1" applyBorder="1" applyProtection="1"/>
    <xf numFmtId="0" fontId="5" fillId="0" borderId="0" xfId="0" applyFont="1" applyFill="1" applyBorder="1" applyProtection="1"/>
    <xf numFmtId="0" fontId="6" fillId="3" borderId="1" xfId="0" applyFont="1" applyFill="1" applyBorder="1" applyProtection="1"/>
    <xf numFmtId="164" fontId="6" fillId="3" borderId="1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10" fillId="2" borderId="0" xfId="0" applyFont="1" applyFill="1" applyBorder="1" applyProtection="1"/>
    <xf numFmtId="0" fontId="9" fillId="2" borderId="0" xfId="0" applyFont="1" applyFill="1" applyBorder="1" applyAlignment="1" applyProtection="1">
      <alignment horizontal="center"/>
    </xf>
    <xf numFmtId="0" fontId="10" fillId="2" borderId="4" xfId="0" applyFont="1" applyFill="1" applyBorder="1" applyProtection="1"/>
    <xf numFmtId="0" fontId="5" fillId="0" borderId="0" xfId="0" applyFont="1" applyBorder="1" applyProtection="1"/>
    <xf numFmtId="0" fontId="3" fillId="0" borderId="1" xfId="0" applyFont="1" applyFill="1" applyBorder="1" applyProtection="1"/>
    <xf numFmtId="164" fontId="3" fillId="0" borderId="1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4" borderId="2" xfId="0" applyFont="1" applyFill="1" applyBorder="1" applyAlignment="1" applyProtection="1">
      <alignment horizontal="center"/>
    </xf>
    <xf numFmtId="164" fontId="6" fillId="4" borderId="2" xfId="0" applyNumberFormat="1" applyFont="1" applyFill="1" applyBorder="1" applyAlignment="1" applyProtection="1">
      <alignment horizontal="center"/>
    </xf>
    <xf numFmtId="0" fontId="9" fillId="2" borderId="5" xfId="0" applyFont="1" applyFill="1" applyBorder="1" applyProtection="1"/>
    <xf numFmtId="0" fontId="6" fillId="0" borderId="3" xfId="0" applyFont="1" applyFill="1" applyBorder="1" applyProtection="1"/>
    <xf numFmtId="0" fontId="3" fillId="0" borderId="1" xfId="0" applyFont="1" applyFill="1" applyBorder="1" applyAlignment="1" applyProtection="1">
      <alignment horizontal="left"/>
    </xf>
    <xf numFmtId="4" fontId="3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10" fillId="0" borderId="0" xfId="0" applyFont="1" applyFill="1" applyBorder="1" applyProtection="1"/>
    <xf numFmtId="0" fontId="3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center"/>
    </xf>
    <xf numFmtId="164" fontId="3" fillId="0" borderId="1" xfId="0" applyNumberFormat="1" applyFont="1" applyFill="1" applyBorder="1" applyProtection="1"/>
    <xf numFmtId="165" fontId="6" fillId="0" borderId="0" xfId="0" applyNumberFormat="1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right"/>
    </xf>
    <xf numFmtId="0" fontId="3" fillId="0" borderId="6" xfId="0" applyFont="1" applyFill="1" applyBorder="1" applyProtection="1"/>
    <xf numFmtId="164" fontId="3" fillId="0" borderId="7" xfId="0" applyNumberFormat="1" applyFont="1" applyFill="1" applyBorder="1" applyProtection="1"/>
    <xf numFmtId="1" fontId="6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right"/>
    </xf>
    <xf numFmtId="164" fontId="3" fillId="0" borderId="0" xfId="0" applyNumberFormat="1" applyFont="1" applyFill="1" applyBorder="1" applyProtection="1"/>
    <xf numFmtId="0" fontId="6" fillId="0" borderId="1" xfId="0" applyFont="1" applyFill="1" applyBorder="1" applyProtection="1"/>
    <xf numFmtId="164" fontId="6" fillId="0" borderId="1" xfId="0" applyNumberFormat="1" applyFont="1" applyFill="1" applyBorder="1" applyAlignment="1" applyProtection="1">
      <alignment horizontal="center"/>
    </xf>
    <xf numFmtId="164" fontId="3" fillId="0" borderId="0" xfId="0" applyNumberFormat="1" applyFont="1" applyBorder="1" applyProtection="1"/>
    <xf numFmtId="3" fontId="3" fillId="0" borderId="1" xfId="0" applyNumberFormat="1" applyFont="1" applyFill="1" applyBorder="1" applyProtection="1"/>
    <xf numFmtId="0" fontId="10" fillId="2" borderId="3" xfId="0" applyFont="1" applyFill="1" applyBorder="1" applyProtection="1"/>
    <xf numFmtId="0" fontId="10" fillId="2" borderId="6" xfId="0" applyFont="1" applyFill="1" applyBorder="1" applyProtection="1"/>
    <xf numFmtId="164" fontId="3" fillId="0" borderId="7" xfId="0" applyNumberFormat="1" applyFont="1" applyFill="1" applyBorder="1" applyAlignment="1" applyProtection="1">
      <alignment horizontal="center"/>
    </xf>
    <xf numFmtId="0" fontId="12" fillId="2" borderId="6" xfId="0" applyFont="1" applyFill="1" applyBorder="1" applyProtection="1"/>
    <xf numFmtId="0" fontId="7" fillId="0" borderId="6" xfId="0" applyFont="1" applyBorder="1" applyProtection="1"/>
    <xf numFmtId="164" fontId="6" fillId="5" borderId="7" xfId="0" applyNumberFormat="1" applyFont="1" applyFill="1" applyBorder="1" applyAlignment="1" applyProtection="1">
      <alignment horizontal="center"/>
    </xf>
    <xf numFmtId="0" fontId="11" fillId="0" borderId="0" xfId="0" applyFont="1" applyBorder="1" applyProtection="1"/>
    <xf numFmtId="0" fontId="7" fillId="0" borderId="0" xfId="0" applyFont="1" applyBorder="1" applyProtection="1"/>
    <xf numFmtId="164" fontId="6" fillId="0" borderId="0" xfId="0" applyNumberFormat="1" applyFont="1" applyFill="1" applyBorder="1" applyAlignment="1" applyProtection="1">
      <alignment horizontal="center"/>
    </xf>
    <xf numFmtId="164" fontId="3" fillId="6" borderId="1" xfId="0" applyNumberFormat="1" applyFont="1" applyFill="1" applyBorder="1" applyProtection="1">
      <protection locked="0"/>
    </xf>
    <xf numFmtId="0" fontId="3" fillId="6" borderId="1" xfId="0" applyFont="1" applyFill="1" applyBorder="1" applyProtection="1">
      <protection locked="0"/>
    </xf>
    <xf numFmtId="1" fontId="3" fillId="6" borderId="1" xfId="0" applyNumberFormat="1" applyFont="1" applyFill="1" applyBorder="1" applyProtection="1">
      <protection locked="0"/>
    </xf>
    <xf numFmtId="10" fontId="3" fillId="6" borderId="1" xfId="0" applyNumberFormat="1" applyFont="1" applyFill="1" applyBorder="1" applyProtection="1">
      <protection locked="0"/>
    </xf>
    <xf numFmtId="0" fontId="6" fillId="6" borderId="7" xfId="0" applyFont="1" applyFill="1" applyBorder="1" applyProtection="1">
      <protection locked="0"/>
    </xf>
    <xf numFmtId="8" fontId="6" fillId="6" borderId="8" xfId="0" applyNumberFormat="1" applyFont="1" applyFill="1" applyBorder="1" applyAlignment="1" applyProtection="1">
      <alignment horizontal="center"/>
      <protection locked="0"/>
    </xf>
    <xf numFmtId="164" fontId="6" fillId="6" borderId="8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abSelected="1" workbookViewId="0">
      <selection activeCell="E32" sqref="E32"/>
    </sheetView>
  </sheetViews>
  <sheetFormatPr defaultColWidth="9.109375" defaultRowHeight="13.8" x14ac:dyDescent="0.3"/>
  <cols>
    <col min="1" max="1" width="34.77734375" style="1" customWidth="1"/>
    <col min="2" max="2" width="10.109375" style="1" customWidth="1"/>
    <col min="3" max="3" width="9.5546875" style="1" customWidth="1"/>
    <col min="4" max="4" width="8.33203125" style="1" customWidth="1"/>
    <col min="5" max="5" width="11.109375" style="1" customWidth="1"/>
    <col min="6" max="6" width="5.5546875" style="1" customWidth="1"/>
    <col min="7" max="7" width="12.21875" style="1" customWidth="1"/>
    <col min="8" max="8" width="12" style="1" customWidth="1"/>
    <col min="9" max="9" width="13.44140625" style="1" bestFit="1" customWidth="1"/>
    <col min="10" max="10" width="10.6640625" style="1" customWidth="1"/>
    <col min="11" max="11" width="13.6640625" style="1" customWidth="1"/>
    <col min="12" max="16384" width="9.109375" style="1"/>
  </cols>
  <sheetData>
    <row r="1" spans="1:12" ht="15.6" x14ac:dyDescent="0.3">
      <c r="A1" s="4" t="s">
        <v>64</v>
      </c>
      <c r="B1" s="5"/>
      <c r="C1" s="5"/>
      <c r="D1" s="5"/>
    </row>
    <row r="2" spans="1:12" ht="15.6" x14ac:dyDescent="0.3">
      <c r="A2" s="33" t="s">
        <v>0</v>
      </c>
      <c r="B2" s="5"/>
      <c r="C2" s="5"/>
      <c r="D2" s="5"/>
    </row>
    <row r="3" spans="1:12" ht="15.6" x14ac:dyDescent="0.3">
      <c r="A3" s="4" t="s">
        <v>1</v>
      </c>
      <c r="B3" s="6"/>
      <c r="D3" s="5"/>
    </row>
    <row r="4" spans="1:12" x14ac:dyDescent="0.3">
      <c r="A4" s="11" t="s">
        <v>2</v>
      </c>
      <c r="B4" s="12"/>
      <c r="C4" s="12"/>
      <c r="D4" s="12"/>
      <c r="E4" s="13"/>
      <c r="G4" s="21"/>
      <c r="H4" s="21"/>
      <c r="I4" s="23"/>
      <c r="J4" s="23"/>
      <c r="K4" s="23"/>
    </row>
    <row r="5" spans="1:12" s="7" customFormat="1" x14ac:dyDescent="0.3">
      <c r="A5" s="28" t="s">
        <v>3</v>
      </c>
      <c r="B5" s="28" t="s">
        <v>4</v>
      </c>
      <c r="C5" s="28" t="s">
        <v>5</v>
      </c>
      <c r="D5" s="28" t="s">
        <v>6</v>
      </c>
      <c r="E5" s="29" t="s">
        <v>7</v>
      </c>
      <c r="F5" s="8"/>
      <c r="G5" s="21"/>
      <c r="H5" s="21"/>
      <c r="I5" s="14"/>
      <c r="J5" s="16" t="s">
        <v>62</v>
      </c>
      <c r="K5" s="19"/>
    </row>
    <row r="6" spans="1:12" x14ac:dyDescent="0.3">
      <c r="A6" s="36" t="s">
        <v>8</v>
      </c>
      <c r="B6" s="36" t="s">
        <v>9</v>
      </c>
      <c r="C6" s="46">
        <v>0.45</v>
      </c>
      <c r="D6" s="36">
        <v>150</v>
      </c>
      <c r="E6" s="15">
        <f t="shared" ref="E6:E12" si="0">(C6*D6)</f>
        <v>67.5</v>
      </c>
      <c r="F6" s="9"/>
      <c r="G6" s="22"/>
      <c r="H6" s="22"/>
      <c r="I6" s="17" t="s">
        <v>10</v>
      </c>
      <c r="J6" s="18" t="s">
        <v>11</v>
      </c>
      <c r="K6" s="17" t="s">
        <v>12</v>
      </c>
    </row>
    <row r="7" spans="1:12" x14ac:dyDescent="0.3">
      <c r="A7" s="36" t="s">
        <v>13</v>
      </c>
      <c r="B7" s="36" t="s">
        <v>9</v>
      </c>
      <c r="C7" s="46">
        <v>0.56000000000000005</v>
      </c>
      <c r="D7" s="36">
        <v>50</v>
      </c>
      <c r="E7" s="15">
        <f t="shared" si="0"/>
        <v>28.000000000000004</v>
      </c>
      <c r="F7" s="9"/>
      <c r="G7" s="20" t="s">
        <v>61</v>
      </c>
      <c r="H7" s="20"/>
      <c r="I7" s="56">
        <v>10.5</v>
      </c>
      <c r="J7" s="57">
        <v>9</v>
      </c>
      <c r="K7" s="56">
        <v>7.5</v>
      </c>
    </row>
    <row r="8" spans="1:12" x14ac:dyDescent="0.3">
      <c r="A8" s="36" t="s">
        <v>14</v>
      </c>
      <c r="B8" s="36" t="s">
        <v>9</v>
      </c>
      <c r="C8" s="46">
        <v>0.33</v>
      </c>
      <c r="D8" s="36">
        <v>50</v>
      </c>
      <c r="E8" s="15">
        <f t="shared" si="0"/>
        <v>16.5</v>
      </c>
      <c r="F8" s="9"/>
      <c r="G8" s="54" t="s">
        <v>15</v>
      </c>
      <c r="H8" s="55">
        <v>800</v>
      </c>
      <c r="I8" s="15">
        <f>(I$7*$H$8)-$E$20-$E$31-$E35</f>
        <v>4492.2453750000004</v>
      </c>
      <c r="J8" s="15">
        <f>(J$7*$H$8)-$E$20-$E$31-$E35</f>
        <v>3292.2453750000004</v>
      </c>
      <c r="K8" s="15">
        <f>(K$7*$H$8)-$E$20-$E$31-$E35</f>
        <v>2092.2453750000004</v>
      </c>
    </row>
    <row r="9" spans="1:12" x14ac:dyDescent="0.3">
      <c r="A9" s="36" t="s">
        <v>16</v>
      </c>
      <c r="B9" s="36" t="s">
        <v>17</v>
      </c>
      <c r="C9" s="46">
        <v>42</v>
      </c>
      <c r="D9" s="36">
        <v>1</v>
      </c>
      <c r="E9" s="15">
        <f>(C9*D9)/3</f>
        <v>14</v>
      </c>
      <c r="F9" s="9"/>
      <c r="G9" s="54" t="s">
        <v>18</v>
      </c>
      <c r="H9" s="55">
        <v>625</v>
      </c>
      <c r="I9" s="15">
        <f t="shared" ref="I9:K10" si="1">(I$7*$H9)-$E$20-$E$31-$E36</f>
        <v>3205.9953750000004</v>
      </c>
      <c r="J9" s="15">
        <f t="shared" si="1"/>
        <v>2268.4953750000004</v>
      </c>
      <c r="K9" s="15">
        <f t="shared" si="1"/>
        <v>1330.995375</v>
      </c>
    </row>
    <row r="10" spans="1:12" x14ac:dyDescent="0.3">
      <c r="A10" s="36" t="s">
        <v>19</v>
      </c>
      <c r="B10" s="36" t="s">
        <v>9</v>
      </c>
      <c r="C10" s="46">
        <v>4.5</v>
      </c>
      <c r="D10" s="36">
        <v>1.5</v>
      </c>
      <c r="E10" s="15">
        <f t="shared" si="0"/>
        <v>6.75</v>
      </c>
      <c r="F10" s="9"/>
      <c r="G10" s="54" t="s">
        <v>20</v>
      </c>
      <c r="H10" s="55">
        <v>450</v>
      </c>
      <c r="I10" s="15">
        <f t="shared" si="1"/>
        <v>1919.745375</v>
      </c>
      <c r="J10" s="15">
        <f t="shared" si="1"/>
        <v>1244.745375</v>
      </c>
      <c r="K10" s="15">
        <f t="shared" si="1"/>
        <v>569.74537499999997</v>
      </c>
    </row>
    <row r="11" spans="1:12" x14ac:dyDescent="0.3">
      <c r="A11" s="36" t="s">
        <v>39</v>
      </c>
      <c r="B11" s="36" t="s">
        <v>9</v>
      </c>
      <c r="C11" s="46">
        <v>0.4</v>
      </c>
      <c r="D11" s="36">
        <v>20</v>
      </c>
      <c r="E11" s="15">
        <f t="shared" si="0"/>
        <v>8</v>
      </c>
      <c r="F11" s="9"/>
      <c r="G11" s="22"/>
      <c r="H11" s="22"/>
      <c r="I11" s="9"/>
      <c r="J11" s="9"/>
      <c r="K11" s="9"/>
    </row>
    <row r="12" spans="1:12" x14ac:dyDescent="0.3">
      <c r="A12" s="36" t="s">
        <v>46</v>
      </c>
      <c r="B12" s="51">
        <v>1000</v>
      </c>
      <c r="C12" s="46">
        <v>24</v>
      </c>
      <c r="D12" s="36">
        <v>15</v>
      </c>
      <c r="E12" s="15">
        <f t="shared" si="0"/>
        <v>360</v>
      </c>
      <c r="F12" s="9"/>
      <c r="G12" s="21" t="s">
        <v>63</v>
      </c>
      <c r="H12" s="21"/>
      <c r="I12" s="21"/>
    </row>
    <row r="13" spans="1:12" x14ac:dyDescent="0.3">
      <c r="A13" s="36" t="s">
        <v>42</v>
      </c>
      <c r="B13" s="36" t="s">
        <v>47</v>
      </c>
      <c r="C13" s="46">
        <v>7.5</v>
      </c>
      <c r="D13" s="36">
        <v>1.4</v>
      </c>
      <c r="E13" s="15">
        <f t="shared" ref="E13:E15" si="2">(C13*D13)</f>
        <v>10.5</v>
      </c>
      <c r="F13" s="9"/>
    </row>
    <row r="14" spans="1:12" x14ac:dyDescent="0.3">
      <c r="A14" s="36" t="s">
        <v>43</v>
      </c>
      <c r="B14" s="36" t="s">
        <v>48</v>
      </c>
      <c r="C14" s="46">
        <v>10.95</v>
      </c>
      <c r="D14" s="36">
        <f>1*8</f>
        <v>8</v>
      </c>
      <c r="E14" s="15">
        <f t="shared" si="2"/>
        <v>87.6</v>
      </c>
      <c r="F14" s="9"/>
    </row>
    <row r="15" spans="1:12" x14ac:dyDescent="0.3">
      <c r="A15" s="36" t="s">
        <v>44</v>
      </c>
      <c r="B15" s="36" t="s">
        <v>40</v>
      </c>
      <c r="C15" s="46">
        <v>1.84</v>
      </c>
      <c r="D15" s="36">
        <f>1.3*5</f>
        <v>6.5</v>
      </c>
      <c r="E15" s="15">
        <f t="shared" si="2"/>
        <v>11.96</v>
      </c>
      <c r="F15" s="45"/>
    </row>
    <row r="16" spans="1:12" x14ac:dyDescent="0.3">
      <c r="A16" s="36" t="s">
        <v>45</v>
      </c>
      <c r="B16" s="36" t="s">
        <v>40</v>
      </c>
      <c r="C16" s="46">
        <v>5.74</v>
      </c>
      <c r="D16" s="36">
        <f>8*7.5</f>
        <v>60</v>
      </c>
      <c r="E16" s="15">
        <f>C16*D16</f>
        <v>344.40000000000003</v>
      </c>
      <c r="F16" s="9"/>
      <c r="G16" s="40"/>
      <c r="H16" s="40"/>
      <c r="I16" s="41"/>
      <c r="J16" s="21"/>
      <c r="K16" s="21"/>
      <c r="L16" s="21"/>
    </row>
    <row r="17" spans="1:12" x14ac:dyDescent="0.3">
      <c r="A17" s="36" t="s">
        <v>50</v>
      </c>
      <c r="B17" s="36" t="s">
        <v>47</v>
      </c>
      <c r="C17" s="46">
        <v>5.13</v>
      </c>
      <c r="D17" s="36">
        <f>8*1.5</f>
        <v>12</v>
      </c>
      <c r="E17" s="15">
        <f>C17*D17</f>
        <v>61.56</v>
      </c>
      <c r="F17" s="9"/>
      <c r="G17" s="40"/>
      <c r="H17" s="40"/>
      <c r="I17" s="41"/>
      <c r="J17" s="21"/>
      <c r="K17" s="21"/>
      <c r="L17" s="21"/>
    </row>
    <row r="18" spans="1:12" x14ac:dyDescent="0.3">
      <c r="A18" s="36" t="s">
        <v>41</v>
      </c>
      <c r="B18" s="36" t="s">
        <v>22</v>
      </c>
      <c r="C18" s="46">
        <v>10</v>
      </c>
      <c r="D18" s="36">
        <v>15</v>
      </c>
      <c r="E18" s="15">
        <f>C18*D18</f>
        <v>150</v>
      </c>
      <c r="F18" s="9"/>
      <c r="G18" s="50"/>
      <c r="H18" s="50"/>
      <c r="I18" s="47"/>
      <c r="J18" s="21"/>
      <c r="K18" s="21"/>
      <c r="L18" s="21"/>
    </row>
    <row r="19" spans="1:12" ht="15" x14ac:dyDescent="0.3">
      <c r="A19" s="36" t="s">
        <v>53</v>
      </c>
      <c r="B19" s="46">
        <f>SUM(E6:E18)</f>
        <v>1166.77</v>
      </c>
      <c r="C19" s="52">
        <v>6</v>
      </c>
      <c r="D19" s="53">
        <v>2.5000000000000001E-2</v>
      </c>
      <c r="E19" s="15">
        <f>B19*(C19/12)*D19</f>
        <v>14.584625000000001</v>
      </c>
      <c r="F19" s="9"/>
      <c r="G19" s="21"/>
      <c r="H19" s="21"/>
      <c r="I19" s="48"/>
      <c r="J19" s="21"/>
      <c r="K19" s="21"/>
      <c r="L19" s="21"/>
    </row>
    <row r="20" spans="1:12" x14ac:dyDescent="0.3">
      <c r="A20" s="37" t="s">
        <v>23</v>
      </c>
      <c r="B20" s="38"/>
      <c r="C20" s="38"/>
      <c r="D20" s="38"/>
      <c r="E20" s="39">
        <f>SUM(E6:E19)</f>
        <v>1181.3546249999999</v>
      </c>
      <c r="F20" s="9"/>
      <c r="G20" s="21"/>
      <c r="H20" s="21"/>
      <c r="I20" s="49"/>
      <c r="J20" s="21"/>
      <c r="K20" s="21"/>
      <c r="L20" s="21"/>
    </row>
    <row r="21" spans="1:12" x14ac:dyDescent="0.3">
      <c r="A21" s="34"/>
      <c r="B21" s="21"/>
      <c r="C21" s="21"/>
      <c r="D21" s="21"/>
      <c r="E21" s="35"/>
      <c r="F21" s="9"/>
      <c r="G21" s="21"/>
      <c r="H21" s="21"/>
      <c r="I21" s="49"/>
      <c r="J21" s="21"/>
      <c r="K21" s="21"/>
      <c r="L21" s="21"/>
    </row>
    <row r="22" spans="1:12" x14ac:dyDescent="0.3">
      <c r="A22" s="40" t="s">
        <v>24</v>
      </c>
      <c r="B22" s="41"/>
      <c r="C22" s="41"/>
      <c r="D22" s="41"/>
      <c r="E22" s="41"/>
      <c r="F22" s="9"/>
      <c r="G22" s="21"/>
      <c r="H22" s="21"/>
      <c r="I22" s="21"/>
      <c r="J22" s="21"/>
      <c r="K22" s="21"/>
    </row>
    <row r="23" spans="1:12" x14ac:dyDescent="0.3">
      <c r="A23" s="42" t="s">
        <v>3</v>
      </c>
      <c r="B23" s="42" t="s">
        <v>4</v>
      </c>
      <c r="C23" s="42" t="s">
        <v>5</v>
      </c>
      <c r="D23" s="42" t="s">
        <v>6</v>
      </c>
      <c r="E23" s="43" t="s">
        <v>7</v>
      </c>
      <c r="F23" s="9"/>
      <c r="G23" s="21"/>
      <c r="H23" s="21"/>
      <c r="I23" s="21"/>
      <c r="J23" s="21"/>
      <c r="K23" s="21"/>
    </row>
    <row r="24" spans="1:12" x14ac:dyDescent="0.3">
      <c r="A24" s="36" t="s">
        <v>25</v>
      </c>
      <c r="B24" s="36" t="s">
        <v>26</v>
      </c>
      <c r="C24" s="46">
        <v>8.4</v>
      </c>
      <c r="D24" s="36">
        <v>1</v>
      </c>
      <c r="E24" s="15">
        <f>C24*D24</f>
        <v>8.4</v>
      </c>
      <c r="F24" s="9"/>
      <c r="G24" s="21"/>
      <c r="H24" s="21"/>
      <c r="I24" s="21"/>
      <c r="J24" s="21"/>
      <c r="K24" s="21"/>
    </row>
    <row r="25" spans="1:12" x14ac:dyDescent="0.3">
      <c r="A25" s="36" t="s">
        <v>27</v>
      </c>
      <c r="B25" s="36" t="s">
        <v>26</v>
      </c>
      <c r="C25" s="46">
        <v>9.2899999999999991</v>
      </c>
      <c r="D25" s="36">
        <v>8</v>
      </c>
      <c r="E25" s="15">
        <f t="shared" ref="E25:E30" si="3">C25*D25</f>
        <v>74.319999999999993</v>
      </c>
      <c r="F25" s="9"/>
    </row>
    <row r="26" spans="1:12" x14ac:dyDescent="0.3">
      <c r="A26" s="36" t="s">
        <v>49</v>
      </c>
      <c r="B26" s="36" t="s">
        <v>21</v>
      </c>
      <c r="C26" s="46">
        <v>14</v>
      </c>
      <c r="D26" s="36">
        <v>1</v>
      </c>
      <c r="E26" s="15">
        <f>C26*D26</f>
        <v>14</v>
      </c>
      <c r="F26" s="9"/>
    </row>
    <row r="27" spans="1:12" x14ac:dyDescent="0.3">
      <c r="A27" s="36" t="s">
        <v>38</v>
      </c>
      <c r="B27" s="36" t="s">
        <v>21</v>
      </c>
      <c r="C27" s="46">
        <v>21.7</v>
      </c>
      <c r="D27" s="36">
        <v>1</v>
      </c>
      <c r="E27" s="15">
        <f t="shared" si="3"/>
        <v>21.7</v>
      </c>
      <c r="F27" s="9"/>
    </row>
    <row r="28" spans="1:12" x14ac:dyDescent="0.3">
      <c r="A28" s="36" t="s">
        <v>28</v>
      </c>
      <c r="B28" s="36" t="s">
        <v>21</v>
      </c>
      <c r="C28" s="46">
        <v>18.100000000000001</v>
      </c>
      <c r="D28" s="36">
        <v>1</v>
      </c>
      <c r="E28" s="15">
        <f t="shared" si="3"/>
        <v>18.100000000000001</v>
      </c>
      <c r="F28" s="9"/>
    </row>
    <row r="29" spans="1:12" ht="15" x14ac:dyDescent="0.3">
      <c r="A29" s="36" t="s">
        <v>51</v>
      </c>
      <c r="B29" s="36" t="s">
        <v>29</v>
      </c>
      <c r="C29" s="46">
        <v>97.84</v>
      </c>
      <c r="D29" s="36">
        <v>0.5</v>
      </c>
      <c r="E29" s="15">
        <f t="shared" si="3"/>
        <v>48.92</v>
      </c>
      <c r="F29" s="9"/>
    </row>
    <row r="30" spans="1:12" ht="15" x14ac:dyDescent="0.3">
      <c r="A30" s="36" t="s">
        <v>52</v>
      </c>
      <c r="B30" s="36" t="s">
        <v>30</v>
      </c>
      <c r="C30" s="46">
        <v>5.24</v>
      </c>
      <c r="D30" s="36">
        <v>4</v>
      </c>
      <c r="E30" s="15">
        <f t="shared" si="3"/>
        <v>20.96</v>
      </c>
      <c r="F30" s="9"/>
    </row>
    <row r="31" spans="1:12" x14ac:dyDescent="0.3">
      <c r="A31" s="37" t="s">
        <v>31</v>
      </c>
      <c r="B31" s="38"/>
      <c r="C31" s="38"/>
      <c r="D31" s="38"/>
      <c r="E31" s="39">
        <f>SUM(E24:E30)</f>
        <v>206.4</v>
      </c>
    </row>
    <row r="32" spans="1:12" x14ac:dyDescent="0.3">
      <c r="A32" s="34"/>
      <c r="B32" s="21"/>
      <c r="C32" s="21"/>
      <c r="D32" s="21"/>
      <c r="E32" s="35"/>
      <c r="F32" s="8"/>
    </row>
    <row r="33" spans="1:12" x14ac:dyDescent="0.3">
      <c r="A33" s="40" t="s">
        <v>32</v>
      </c>
      <c r="B33" s="41"/>
      <c r="C33" s="41"/>
      <c r="D33" s="41"/>
      <c r="E33" s="41"/>
      <c r="F33" s="9"/>
    </row>
    <row r="34" spans="1:12" x14ac:dyDescent="0.3">
      <c r="A34" s="42" t="s">
        <v>3</v>
      </c>
      <c r="B34" s="42" t="s">
        <v>4</v>
      </c>
      <c r="C34" s="42" t="s">
        <v>5</v>
      </c>
      <c r="D34" s="42" t="s">
        <v>6</v>
      </c>
      <c r="E34" s="43" t="s">
        <v>7</v>
      </c>
      <c r="F34" s="9"/>
    </row>
    <row r="35" spans="1:12" ht="15" x14ac:dyDescent="0.3">
      <c r="A35" s="36" t="s">
        <v>56</v>
      </c>
      <c r="B35" s="36" t="s">
        <v>60</v>
      </c>
      <c r="C35" s="46">
        <f>2.4+0.15+0.6</f>
        <v>3.15</v>
      </c>
      <c r="D35" s="44">
        <f>H8</f>
        <v>800</v>
      </c>
      <c r="E35" s="15">
        <f>C35*D35</f>
        <v>2520</v>
      </c>
      <c r="F35" s="9"/>
      <c r="G35" s="21"/>
      <c r="H35" s="21"/>
      <c r="I35" s="21"/>
      <c r="J35" s="21"/>
      <c r="K35" s="21"/>
      <c r="L35" s="21"/>
    </row>
    <row r="36" spans="1:12" ht="15" x14ac:dyDescent="0.3">
      <c r="A36" s="36" t="s">
        <v>57</v>
      </c>
      <c r="B36" s="36" t="s">
        <v>60</v>
      </c>
      <c r="C36" s="46">
        <f t="shared" ref="C36:C37" si="4">2.4+0.15+0.6</f>
        <v>3.15</v>
      </c>
      <c r="D36" s="44">
        <f>H9</f>
        <v>625</v>
      </c>
      <c r="E36" s="15">
        <f>C36*D36</f>
        <v>1968.75</v>
      </c>
      <c r="F36" s="9"/>
    </row>
    <row r="37" spans="1:12" ht="15" x14ac:dyDescent="0.3">
      <c r="A37" s="36" t="s">
        <v>58</v>
      </c>
      <c r="B37" s="36" t="s">
        <v>60</v>
      </c>
      <c r="C37" s="46">
        <f t="shared" si="4"/>
        <v>3.15</v>
      </c>
      <c r="D37" s="44">
        <f>H10</f>
        <v>450</v>
      </c>
      <c r="E37" s="15">
        <f>C37*D37</f>
        <v>1417.5</v>
      </c>
      <c r="F37" s="9"/>
    </row>
    <row r="38" spans="1:12" x14ac:dyDescent="0.3">
      <c r="A38" s="21"/>
      <c r="B38" s="21"/>
      <c r="C38" s="21"/>
      <c r="D38" s="21"/>
      <c r="E38" s="9"/>
      <c r="F38" s="9"/>
    </row>
    <row r="39" spans="1:12" x14ac:dyDescent="0.3">
      <c r="A39" s="30" t="s">
        <v>33</v>
      </c>
      <c r="B39" s="31"/>
      <c r="C39" s="38"/>
      <c r="D39" s="38"/>
      <c r="E39" s="24">
        <f>E20+E31+E36</f>
        <v>3356.504625</v>
      </c>
      <c r="F39" s="9"/>
    </row>
    <row r="40" spans="1:12" x14ac:dyDescent="0.3">
      <c r="A40" s="30" t="s">
        <v>34</v>
      </c>
      <c r="B40" s="31"/>
      <c r="C40" s="38"/>
      <c r="D40" s="38"/>
      <c r="E40" s="24">
        <f>(J7*H9)</f>
        <v>5625</v>
      </c>
      <c r="F40" s="9"/>
    </row>
    <row r="41" spans="1:12" x14ac:dyDescent="0.3">
      <c r="A41" s="30" t="s">
        <v>35</v>
      </c>
      <c r="B41" s="32"/>
      <c r="C41" s="25"/>
      <c r="D41" s="25"/>
      <c r="E41" s="26">
        <f>SUM(E40-E39)</f>
        <v>2268.495375</v>
      </c>
      <c r="F41" s="9"/>
    </row>
    <row r="42" spans="1:12" x14ac:dyDescent="0.3">
      <c r="F42" s="9"/>
    </row>
    <row r="43" spans="1:12" ht="15" x14ac:dyDescent="0.3">
      <c r="A43" s="27" t="s">
        <v>54</v>
      </c>
      <c r="D43" s="21"/>
      <c r="E43" s="21"/>
      <c r="F43" s="9"/>
    </row>
    <row r="44" spans="1:12" x14ac:dyDescent="0.3">
      <c r="F44" s="9"/>
      <c r="G44" s="10"/>
      <c r="H44" s="10"/>
      <c r="I44" s="10"/>
      <c r="J44" s="10"/>
      <c r="K44" s="10"/>
    </row>
    <row r="45" spans="1:12" ht="15" x14ac:dyDescent="0.3">
      <c r="A45" s="27" t="s">
        <v>55</v>
      </c>
      <c r="B45" s="2"/>
      <c r="C45" s="2"/>
      <c r="D45" s="2"/>
      <c r="E45" s="3"/>
      <c r="F45" s="9"/>
      <c r="G45" s="10"/>
      <c r="H45" s="10"/>
      <c r="I45" s="10"/>
      <c r="J45" s="10"/>
      <c r="K45" s="10"/>
      <c r="L45" s="10"/>
    </row>
    <row r="46" spans="1:12" x14ac:dyDescent="0.3">
      <c r="A46" s="1" t="s">
        <v>36</v>
      </c>
      <c r="F46" s="9"/>
      <c r="L46" s="10"/>
    </row>
    <row r="47" spans="1:12" x14ac:dyDescent="0.3">
      <c r="F47" s="9"/>
      <c r="L47" s="10"/>
    </row>
    <row r="48" spans="1:12" ht="15" x14ac:dyDescent="0.3">
      <c r="A48" s="1" t="s">
        <v>59</v>
      </c>
      <c r="F48" s="9"/>
      <c r="L48" s="10"/>
    </row>
    <row r="49" spans="6:12" x14ac:dyDescent="0.3">
      <c r="F49" s="9"/>
      <c r="L49" s="10"/>
    </row>
    <row r="50" spans="6:12" x14ac:dyDescent="0.3">
      <c r="F50" s="3"/>
      <c r="L50" s="10"/>
    </row>
    <row r="51" spans="6:12" x14ac:dyDescent="0.3">
      <c r="L51" s="10"/>
    </row>
    <row r="52" spans="6:12" x14ac:dyDescent="0.3">
      <c r="L52" s="10"/>
    </row>
    <row r="53" spans="6:12" x14ac:dyDescent="0.3">
      <c r="L53" s="10"/>
    </row>
    <row r="54" spans="6:12" x14ac:dyDescent="0.3">
      <c r="L54" s="10"/>
    </row>
    <row r="55" spans="6:12" x14ac:dyDescent="0.3">
      <c r="L55" s="10"/>
    </row>
    <row r="56" spans="6:12" x14ac:dyDescent="0.3">
      <c r="L56" s="10"/>
    </row>
    <row r="57" spans="6:12" x14ac:dyDescent="0.3">
      <c r="L57" s="10"/>
    </row>
    <row r="58" spans="6:12" x14ac:dyDescent="0.3">
      <c r="F58" s="21"/>
      <c r="L58" s="10"/>
    </row>
    <row r="61" spans="6:12" x14ac:dyDescent="0.3">
      <c r="G61" s="21"/>
      <c r="H61" s="21"/>
    </row>
  </sheetData>
  <sheetProtection algorithmName="SHA-512" hashValue="k0ghjyU8bjIFZDCjkGTioYX5Xv/8ppqH55xLocOd+vA31aeNbezt8/SB/d+t+ADku+OjBrbHTGPL34+oqcyb/g==" saltValue="moF7I+9QY+jdV47Xdl7Q7Q==" spinCount="100000" sheet="1" objects="1" scenarios="1"/>
  <phoneticPr fontId="1" type="noConversion"/>
  <pageMargins left="0.75" right="0.75" top="1" bottom="1" header="0.5" footer="0.5"/>
  <pageSetup scale="75" orientation="portrait" cellComments="atEnd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workbookViewId="0">
      <selection activeCell="H54" sqref="H54"/>
    </sheetView>
  </sheetViews>
  <sheetFormatPr defaultColWidth="9.109375" defaultRowHeight="13.8" x14ac:dyDescent="0.3"/>
  <cols>
    <col min="1" max="1" width="34.77734375" style="60" customWidth="1"/>
    <col min="2" max="2" width="10.109375" style="60" customWidth="1"/>
    <col min="3" max="3" width="9.5546875" style="60" customWidth="1"/>
    <col min="4" max="4" width="8.33203125" style="60" customWidth="1"/>
    <col min="5" max="5" width="11.109375" style="60" customWidth="1"/>
    <col min="6" max="6" width="5.5546875" style="60" customWidth="1"/>
    <col min="7" max="7" width="12.21875" style="60" customWidth="1"/>
    <col min="8" max="8" width="12" style="60" customWidth="1"/>
    <col min="9" max="9" width="13.44140625" style="60" bestFit="1" customWidth="1"/>
    <col min="10" max="10" width="10.6640625" style="60" customWidth="1"/>
    <col min="11" max="11" width="13.6640625" style="60" customWidth="1"/>
    <col min="12" max="16384" width="9.109375" style="60"/>
  </cols>
  <sheetData>
    <row r="1" spans="1:12" ht="15.6" x14ac:dyDescent="0.3">
      <c r="A1" s="58" t="s">
        <v>64</v>
      </c>
      <c r="B1" s="59"/>
      <c r="C1" s="59"/>
      <c r="D1" s="59"/>
    </row>
    <row r="2" spans="1:12" ht="15.6" x14ac:dyDescent="0.3">
      <c r="A2" s="61" t="s">
        <v>0</v>
      </c>
      <c r="B2" s="59"/>
      <c r="C2" s="59"/>
      <c r="D2" s="59"/>
    </row>
    <row r="3" spans="1:12" ht="15.6" x14ac:dyDescent="0.3">
      <c r="A3" s="58" t="s">
        <v>37</v>
      </c>
      <c r="B3" s="62"/>
      <c r="D3" s="59"/>
    </row>
    <row r="4" spans="1:12" x14ac:dyDescent="0.3">
      <c r="A4" s="63" t="s">
        <v>2</v>
      </c>
      <c r="B4" s="64"/>
      <c r="C4" s="64"/>
      <c r="D4" s="64"/>
      <c r="E4" s="65"/>
      <c r="G4" s="66"/>
      <c r="H4" s="66"/>
      <c r="I4" s="67"/>
      <c r="J4" s="67"/>
      <c r="K4" s="67"/>
    </row>
    <row r="5" spans="1:12" s="74" customFormat="1" x14ac:dyDescent="0.3">
      <c r="A5" s="68" t="s">
        <v>3</v>
      </c>
      <c r="B5" s="68" t="s">
        <v>4</v>
      </c>
      <c r="C5" s="68" t="s">
        <v>5</v>
      </c>
      <c r="D5" s="68" t="s">
        <v>6</v>
      </c>
      <c r="E5" s="69" t="s">
        <v>7</v>
      </c>
      <c r="F5" s="70"/>
      <c r="G5" s="66"/>
      <c r="H5" s="66"/>
      <c r="I5" s="71"/>
      <c r="J5" s="72" t="s">
        <v>62</v>
      </c>
      <c r="K5" s="73"/>
    </row>
    <row r="6" spans="1:12" x14ac:dyDescent="0.3">
      <c r="A6" s="75" t="s">
        <v>8</v>
      </c>
      <c r="B6" s="75" t="s">
        <v>9</v>
      </c>
      <c r="C6" s="110">
        <v>0.45</v>
      </c>
      <c r="D6" s="111">
        <v>150</v>
      </c>
      <c r="E6" s="76">
        <f t="shared" ref="E6:E15" si="0">(C6*D6)</f>
        <v>67.5</v>
      </c>
      <c r="F6" s="77"/>
      <c r="G6" s="78"/>
      <c r="H6" s="78"/>
      <c r="I6" s="79" t="s">
        <v>10</v>
      </c>
      <c r="J6" s="80" t="s">
        <v>11</v>
      </c>
      <c r="K6" s="79" t="s">
        <v>12</v>
      </c>
    </row>
    <row r="7" spans="1:12" x14ac:dyDescent="0.3">
      <c r="A7" s="75" t="s">
        <v>13</v>
      </c>
      <c r="B7" s="75" t="s">
        <v>9</v>
      </c>
      <c r="C7" s="110">
        <v>0.56000000000000005</v>
      </c>
      <c r="D7" s="111">
        <v>50</v>
      </c>
      <c r="E7" s="76">
        <f t="shared" si="0"/>
        <v>28.000000000000004</v>
      </c>
      <c r="F7" s="77"/>
      <c r="G7" s="81" t="s">
        <v>61</v>
      </c>
      <c r="H7" s="81"/>
      <c r="I7" s="115">
        <v>10.5</v>
      </c>
      <c r="J7" s="116">
        <v>9</v>
      </c>
      <c r="K7" s="115">
        <v>7.5</v>
      </c>
    </row>
    <row r="8" spans="1:12" x14ac:dyDescent="0.3">
      <c r="A8" s="75" t="s">
        <v>14</v>
      </c>
      <c r="B8" s="75" t="s">
        <v>9</v>
      </c>
      <c r="C8" s="110">
        <v>0.33</v>
      </c>
      <c r="D8" s="111">
        <v>50</v>
      </c>
      <c r="E8" s="76">
        <f t="shared" si="0"/>
        <v>16.5</v>
      </c>
      <c r="F8" s="77"/>
      <c r="G8" s="82" t="s">
        <v>15</v>
      </c>
      <c r="H8" s="114">
        <v>800</v>
      </c>
      <c r="I8" s="76">
        <f>(I$7*$H$8)-$E$28-$E$44-$E48</f>
        <v>4492.2453750000004</v>
      </c>
      <c r="J8" s="76">
        <f>(J$7*$H$8)-$E$28-$E$44-$E48</f>
        <v>3292.2453750000004</v>
      </c>
      <c r="K8" s="76">
        <f>(K$7*$H$8)-$E$28-$E$44-$E48</f>
        <v>2092.2453750000004</v>
      </c>
    </row>
    <row r="9" spans="1:12" x14ac:dyDescent="0.3">
      <c r="A9" s="75" t="s">
        <v>16</v>
      </c>
      <c r="B9" s="75" t="s">
        <v>17</v>
      </c>
      <c r="C9" s="110">
        <v>42</v>
      </c>
      <c r="D9" s="111">
        <v>1</v>
      </c>
      <c r="E9" s="76">
        <f>(C9*D9)/3</f>
        <v>14</v>
      </c>
      <c r="F9" s="77"/>
      <c r="G9" s="82" t="s">
        <v>18</v>
      </c>
      <c r="H9" s="114">
        <v>625</v>
      </c>
      <c r="I9" s="76">
        <f t="shared" ref="I9:K10" si="1">(I$7*$H9)-$E$28-$E$44-$E49</f>
        <v>3205.9953750000004</v>
      </c>
      <c r="J9" s="76">
        <f t="shared" si="1"/>
        <v>2268.4953750000004</v>
      </c>
      <c r="K9" s="76">
        <f t="shared" si="1"/>
        <v>1330.995375</v>
      </c>
    </row>
    <row r="10" spans="1:12" x14ac:dyDescent="0.3">
      <c r="A10" s="75" t="s">
        <v>19</v>
      </c>
      <c r="B10" s="75" t="s">
        <v>9</v>
      </c>
      <c r="C10" s="110">
        <v>4.5</v>
      </c>
      <c r="D10" s="111">
        <v>1.5</v>
      </c>
      <c r="E10" s="76">
        <f t="shared" si="0"/>
        <v>6.75</v>
      </c>
      <c r="F10" s="77"/>
      <c r="G10" s="82" t="s">
        <v>20</v>
      </c>
      <c r="H10" s="114">
        <v>450</v>
      </c>
      <c r="I10" s="76">
        <f t="shared" si="1"/>
        <v>1919.745375</v>
      </c>
      <c r="J10" s="76">
        <f t="shared" si="1"/>
        <v>1244.745375</v>
      </c>
      <c r="K10" s="76">
        <f t="shared" si="1"/>
        <v>569.74537499999997</v>
      </c>
    </row>
    <row r="11" spans="1:12" x14ac:dyDescent="0.3">
      <c r="A11" s="75" t="s">
        <v>39</v>
      </c>
      <c r="B11" s="75" t="s">
        <v>9</v>
      </c>
      <c r="C11" s="110">
        <v>0.4</v>
      </c>
      <c r="D11" s="111">
        <v>20</v>
      </c>
      <c r="E11" s="76">
        <f t="shared" si="0"/>
        <v>8</v>
      </c>
      <c r="F11" s="77"/>
      <c r="G11" s="78"/>
      <c r="H11" s="78"/>
      <c r="I11" s="77"/>
      <c r="J11" s="77"/>
      <c r="K11" s="77"/>
    </row>
    <row r="12" spans="1:12" x14ac:dyDescent="0.3">
      <c r="A12" s="75" t="s">
        <v>46</v>
      </c>
      <c r="B12" s="83">
        <v>1000</v>
      </c>
      <c r="C12" s="110">
        <v>24</v>
      </c>
      <c r="D12" s="111">
        <v>15</v>
      </c>
      <c r="E12" s="76">
        <f t="shared" si="0"/>
        <v>360</v>
      </c>
      <c r="F12" s="77"/>
      <c r="G12" s="66" t="s">
        <v>63</v>
      </c>
      <c r="H12" s="66"/>
      <c r="I12" s="66"/>
    </row>
    <row r="13" spans="1:12" x14ac:dyDescent="0.3">
      <c r="A13" s="111" t="s">
        <v>42</v>
      </c>
      <c r="B13" s="111" t="s">
        <v>47</v>
      </c>
      <c r="C13" s="110">
        <v>7.5</v>
      </c>
      <c r="D13" s="111">
        <v>1.4</v>
      </c>
      <c r="E13" s="76">
        <f t="shared" si="0"/>
        <v>10.5</v>
      </c>
      <c r="F13" s="77"/>
    </row>
    <row r="14" spans="1:12" x14ac:dyDescent="0.3">
      <c r="A14" s="111" t="s">
        <v>43</v>
      </c>
      <c r="B14" s="111" t="s">
        <v>48</v>
      </c>
      <c r="C14" s="110">
        <v>10.95</v>
      </c>
      <c r="D14" s="111">
        <f>1*8</f>
        <v>8</v>
      </c>
      <c r="E14" s="76">
        <f t="shared" si="0"/>
        <v>87.6</v>
      </c>
      <c r="F14" s="77"/>
    </row>
    <row r="15" spans="1:12" x14ac:dyDescent="0.3">
      <c r="A15" s="111" t="s">
        <v>44</v>
      </c>
      <c r="B15" s="111" t="s">
        <v>40</v>
      </c>
      <c r="C15" s="110">
        <v>1.84</v>
      </c>
      <c r="D15" s="111">
        <f>1.3*5</f>
        <v>6.5</v>
      </c>
      <c r="E15" s="76">
        <f t="shared" si="0"/>
        <v>11.96</v>
      </c>
      <c r="F15" s="84"/>
    </row>
    <row r="16" spans="1:12" x14ac:dyDescent="0.3">
      <c r="A16" s="111" t="s">
        <v>45</v>
      </c>
      <c r="B16" s="111" t="s">
        <v>40</v>
      </c>
      <c r="C16" s="110">
        <v>5.74</v>
      </c>
      <c r="D16" s="111">
        <f>8*7.5</f>
        <v>60</v>
      </c>
      <c r="E16" s="76">
        <f>C16*D16</f>
        <v>344.40000000000003</v>
      </c>
      <c r="F16" s="77"/>
      <c r="G16" s="85"/>
      <c r="H16" s="85"/>
      <c r="I16" s="86"/>
      <c r="J16" s="66"/>
      <c r="K16" s="66"/>
      <c r="L16" s="66"/>
    </row>
    <row r="17" spans="1:12" x14ac:dyDescent="0.3">
      <c r="A17" s="111" t="s">
        <v>50</v>
      </c>
      <c r="B17" s="111" t="s">
        <v>47</v>
      </c>
      <c r="C17" s="110">
        <v>5.13</v>
      </c>
      <c r="D17" s="111">
        <f>8*1.5</f>
        <v>12</v>
      </c>
      <c r="E17" s="76">
        <f>C17*D17</f>
        <v>61.56</v>
      </c>
      <c r="F17" s="77"/>
      <c r="G17" s="85"/>
      <c r="H17" s="85"/>
      <c r="I17" s="86"/>
      <c r="J17" s="66"/>
      <c r="K17" s="66"/>
      <c r="L17" s="66"/>
    </row>
    <row r="18" spans="1:12" x14ac:dyDescent="0.3">
      <c r="A18" s="75" t="s">
        <v>41</v>
      </c>
      <c r="B18" s="75" t="s">
        <v>22</v>
      </c>
      <c r="C18" s="110">
        <v>10</v>
      </c>
      <c r="D18" s="111">
        <v>15</v>
      </c>
      <c r="E18" s="76">
        <f>C18*D18</f>
        <v>150</v>
      </c>
      <c r="F18" s="77"/>
      <c r="G18" s="87"/>
      <c r="H18" s="87"/>
      <c r="I18" s="88"/>
      <c r="J18" s="66"/>
      <c r="K18" s="66"/>
      <c r="L18" s="66"/>
    </row>
    <row r="19" spans="1:12" x14ac:dyDescent="0.3">
      <c r="A19" s="111"/>
      <c r="B19" s="111"/>
      <c r="C19" s="110"/>
      <c r="D19" s="111"/>
      <c r="E19" s="76">
        <f t="shared" ref="E19:E26" si="2">C19*D19</f>
        <v>0</v>
      </c>
      <c r="F19" s="77"/>
      <c r="G19" s="87"/>
      <c r="H19" s="87"/>
      <c r="I19" s="88"/>
      <c r="J19" s="66"/>
      <c r="K19" s="66"/>
      <c r="L19" s="66"/>
    </row>
    <row r="20" spans="1:12" x14ac:dyDescent="0.3">
      <c r="A20" s="111"/>
      <c r="B20" s="111"/>
      <c r="C20" s="110"/>
      <c r="D20" s="111"/>
      <c r="E20" s="76">
        <f t="shared" si="2"/>
        <v>0</v>
      </c>
      <c r="F20" s="77"/>
      <c r="G20" s="87"/>
      <c r="H20" s="87"/>
      <c r="I20" s="88"/>
      <c r="J20" s="66"/>
      <c r="K20" s="66"/>
      <c r="L20" s="66"/>
    </row>
    <row r="21" spans="1:12" x14ac:dyDescent="0.3">
      <c r="A21" s="111"/>
      <c r="B21" s="111"/>
      <c r="C21" s="110"/>
      <c r="D21" s="111"/>
      <c r="E21" s="76">
        <f t="shared" si="2"/>
        <v>0</v>
      </c>
      <c r="F21" s="77"/>
      <c r="G21" s="87"/>
      <c r="H21" s="87"/>
      <c r="I21" s="88"/>
      <c r="J21" s="66"/>
      <c r="K21" s="66"/>
      <c r="L21" s="66"/>
    </row>
    <row r="22" spans="1:12" x14ac:dyDescent="0.3">
      <c r="A22" s="111"/>
      <c r="B22" s="111"/>
      <c r="C22" s="110"/>
      <c r="D22" s="111"/>
      <c r="E22" s="76">
        <f t="shared" si="2"/>
        <v>0</v>
      </c>
      <c r="F22" s="77"/>
      <c r="G22" s="87"/>
      <c r="H22" s="87"/>
      <c r="I22" s="88"/>
      <c r="J22" s="66"/>
      <c r="K22" s="66"/>
      <c r="L22" s="66"/>
    </row>
    <row r="23" spans="1:12" x14ac:dyDescent="0.3">
      <c r="A23" s="111"/>
      <c r="B23" s="111"/>
      <c r="C23" s="110"/>
      <c r="D23" s="111"/>
      <c r="E23" s="76">
        <f t="shared" si="2"/>
        <v>0</v>
      </c>
      <c r="F23" s="77"/>
      <c r="G23" s="87"/>
      <c r="H23" s="87"/>
      <c r="I23" s="88"/>
      <c r="J23" s="66"/>
      <c r="K23" s="66"/>
      <c r="L23" s="66"/>
    </row>
    <row r="24" spans="1:12" x14ac:dyDescent="0.3">
      <c r="A24" s="111"/>
      <c r="B24" s="111"/>
      <c r="C24" s="110"/>
      <c r="D24" s="111"/>
      <c r="E24" s="76">
        <f t="shared" si="2"/>
        <v>0</v>
      </c>
      <c r="F24" s="77"/>
      <c r="G24" s="87"/>
      <c r="H24" s="87"/>
      <c r="I24" s="88"/>
      <c r="J24" s="66"/>
      <c r="K24" s="66"/>
      <c r="L24" s="66"/>
    </row>
    <row r="25" spans="1:12" x14ac:dyDescent="0.3">
      <c r="A25" s="111"/>
      <c r="B25" s="111"/>
      <c r="C25" s="110"/>
      <c r="D25" s="111"/>
      <c r="E25" s="76">
        <f t="shared" si="2"/>
        <v>0</v>
      </c>
      <c r="F25" s="77"/>
      <c r="G25" s="87"/>
      <c r="H25" s="87"/>
      <c r="I25" s="88"/>
      <c r="J25" s="66"/>
      <c r="K25" s="66"/>
      <c r="L25" s="66"/>
    </row>
    <row r="26" spans="1:12" x14ac:dyDescent="0.3">
      <c r="A26" s="111"/>
      <c r="B26" s="111"/>
      <c r="C26" s="110"/>
      <c r="D26" s="111"/>
      <c r="E26" s="76">
        <f t="shared" si="2"/>
        <v>0</v>
      </c>
      <c r="F26" s="77"/>
      <c r="G26" s="87"/>
      <c r="H26" s="87"/>
      <c r="I26" s="88"/>
      <c r="J26" s="66"/>
      <c r="K26" s="66"/>
      <c r="L26" s="66"/>
    </row>
    <row r="27" spans="1:12" ht="15" x14ac:dyDescent="0.3">
      <c r="A27" s="75" t="s">
        <v>53</v>
      </c>
      <c r="B27" s="89">
        <f>SUM(E6:E26)</f>
        <v>1166.77</v>
      </c>
      <c r="C27" s="112">
        <v>6</v>
      </c>
      <c r="D27" s="113">
        <v>2.5000000000000001E-2</v>
      </c>
      <c r="E27" s="76">
        <f>B27*(C27/12)*D27</f>
        <v>14.584625000000001</v>
      </c>
      <c r="F27" s="77"/>
      <c r="G27" s="66"/>
      <c r="H27" s="66"/>
      <c r="I27" s="90"/>
      <c r="J27" s="66"/>
      <c r="K27" s="66"/>
      <c r="L27" s="66"/>
    </row>
    <row r="28" spans="1:12" x14ac:dyDescent="0.3">
      <c r="A28" s="91" t="s">
        <v>23</v>
      </c>
      <c r="B28" s="92"/>
      <c r="C28" s="92"/>
      <c r="D28" s="92"/>
      <c r="E28" s="93">
        <f>SUM(E6:E27)</f>
        <v>1181.3546249999999</v>
      </c>
      <c r="F28" s="77"/>
      <c r="G28" s="66"/>
      <c r="H28" s="66"/>
      <c r="I28" s="94"/>
      <c r="J28" s="66"/>
      <c r="K28" s="66"/>
      <c r="L28" s="66"/>
    </row>
    <row r="29" spans="1:12" x14ac:dyDescent="0.3">
      <c r="A29" s="95"/>
      <c r="B29" s="66"/>
      <c r="C29" s="66"/>
      <c r="D29" s="66"/>
      <c r="E29" s="96"/>
      <c r="F29" s="77"/>
      <c r="G29" s="66"/>
      <c r="H29" s="66"/>
      <c r="I29" s="94"/>
      <c r="J29" s="66"/>
      <c r="K29" s="66"/>
      <c r="L29" s="66"/>
    </row>
    <row r="30" spans="1:12" x14ac:dyDescent="0.3">
      <c r="A30" s="85" t="s">
        <v>24</v>
      </c>
      <c r="B30" s="86"/>
      <c r="C30" s="86"/>
      <c r="D30" s="86"/>
      <c r="E30" s="86"/>
      <c r="F30" s="77"/>
      <c r="G30" s="66"/>
      <c r="H30" s="66"/>
      <c r="I30" s="66"/>
      <c r="J30" s="66"/>
      <c r="K30" s="66"/>
    </row>
    <row r="31" spans="1:12" x14ac:dyDescent="0.3">
      <c r="A31" s="97" t="s">
        <v>3</v>
      </c>
      <c r="B31" s="97" t="s">
        <v>4</v>
      </c>
      <c r="C31" s="97" t="s">
        <v>5</v>
      </c>
      <c r="D31" s="97" t="s">
        <v>6</v>
      </c>
      <c r="E31" s="98" t="s">
        <v>7</v>
      </c>
      <c r="F31" s="77"/>
      <c r="G31" s="66"/>
      <c r="H31" s="66"/>
      <c r="I31" s="66"/>
      <c r="J31" s="66"/>
      <c r="K31" s="66"/>
    </row>
    <row r="32" spans="1:12" x14ac:dyDescent="0.3">
      <c r="A32" s="75" t="s">
        <v>25</v>
      </c>
      <c r="B32" s="75" t="s">
        <v>26</v>
      </c>
      <c r="C32" s="110">
        <v>8.4</v>
      </c>
      <c r="D32" s="111">
        <v>1</v>
      </c>
      <c r="E32" s="76">
        <f>C32*D32</f>
        <v>8.4</v>
      </c>
      <c r="F32" s="77"/>
      <c r="G32" s="66"/>
      <c r="H32" s="66"/>
      <c r="I32" s="66"/>
      <c r="J32" s="66"/>
      <c r="K32" s="66"/>
    </row>
    <row r="33" spans="1:12" x14ac:dyDescent="0.3">
      <c r="A33" s="75" t="s">
        <v>27</v>
      </c>
      <c r="B33" s="75" t="s">
        <v>26</v>
      </c>
      <c r="C33" s="110">
        <v>9.2899999999999991</v>
      </c>
      <c r="D33" s="111">
        <v>8</v>
      </c>
      <c r="E33" s="76">
        <f t="shared" ref="E33:E43" si="3">C33*D33</f>
        <v>74.319999999999993</v>
      </c>
      <c r="F33" s="77"/>
    </row>
    <row r="34" spans="1:12" x14ac:dyDescent="0.3">
      <c r="A34" s="75" t="s">
        <v>49</v>
      </c>
      <c r="B34" s="75" t="s">
        <v>21</v>
      </c>
      <c r="C34" s="110">
        <v>14</v>
      </c>
      <c r="D34" s="111">
        <v>1</v>
      </c>
      <c r="E34" s="76">
        <f>C34*D34</f>
        <v>14</v>
      </c>
      <c r="F34" s="77"/>
    </row>
    <row r="35" spans="1:12" x14ac:dyDescent="0.3">
      <c r="A35" s="75" t="s">
        <v>38</v>
      </c>
      <c r="B35" s="75" t="s">
        <v>21</v>
      </c>
      <c r="C35" s="110">
        <v>21.7</v>
      </c>
      <c r="D35" s="111">
        <v>1</v>
      </c>
      <c r="E35" s="76">
        <f t="shared" si="3"/>
        <v>21.7</v>
      </c>
      <c r="F35" s="77"/>
    </row>
    <row r="36" spans="1:12" x14ac:dyDescent="0.3">
      <c r="A36" s="75" t="s">
        <v>28</v>
      </c>
      <c r="B36" s="75" t="s">
        <v>21</v>
      </c>
      <c r="C36" s="110">
        <v>18.100000000000001</v>
      </c>
      <c r="D36" s="111">
        <v>1</v>
      </c>
      <c r="E36" s="76">
        <f t="shared" si="3"/>
        <v>18.100000000000001</v>
      </c>
      <c r="F36" s="77"/>
    </row>
    <row r="37" spans="1:12" ht="15" x14ac:dyDescent="0.3">
      <c r="A37" s="75" t="s">
        <v>51</v>
      </c>
      <c r="B37" s="75" t="s">
        <v>29</v>
      </c>
      <c r="C37" s="110">
        <v>97.84</v>
      </c>
      <c r="D37" s="111">
        <v>0.5</v>
      </c>
      <c r="E37" s="76">
        <f t="shared" si="3"/>
        <v>48.92</v>
      </c>
      <c r="F37" s="77"/>
    </row>
    <row r="38" spans="1:12" ht="15" x14ac:dyDescent="0.3">
      <c r="A38" s="75" t="s">
        <v>52</v>
      </c>
      <c r="B38" s="75" t="s">
        <v>30</v>
      </c>
      <c r="C38" s="110">
        <v>5.24</v>
      </c>
      <c r="D38" s="111">
        <v>4</v>
      </c>
      <c r="E38" s="76">
        <f t="shared" si="3"/>
        <v>20.96</v>
      </c>
      <c r="F38" s="77"/>
    </row>
    <row r="39" spans="1:12" x14ac:dyDescent="0.3">
      <c r="A39" s="111"/>
      <c r="B39" s="111"/>
      <c r="C39" s="110"/>
      <c r="D39" s="111"/>
      <c r="E39" s="76">
        <f t="shared" si="3"/>
        <v>0</v>
      </c>
      <c r="F39" s="77"/>
    </row>
    <row r="40" spans="1:12" x14ac:dyDescent="0.3">
      <c r="A40" s="111"/>
      <c r="B40" s="111"/>
      <c r="C40" s="110"/>
      <c r="D40" s="111"/>
      <c r="E40" s="76">
        <f t="shared" si="3"/>
        <v>0</v>
      </c>
      <c r="F40" s="77"/>
    </row>
    <row r="41" spans="1:12" x14ac:dyDescent="0.3">
      <c r="A41" s="111"/>
      <c r="B41" s="111"/>
      <c r="C41" s="110"/>
      <c r="D41" s="111"/>
      <c r="E41" s="76">
        <f t="shared" si="3"/>
        <v>0</v>
      </c>
      <c r="F41" s="77"/>
    </row>
    <row r="42" spans="1:12" x14ac:dyDescent="0.3">
      <c r="A42" s="111"/>
      <c r="B42" s="111"/>
      <c r="C42" s="110"/>
      <c r="D42" s="111"/>
      <c r="E42" s="76">
        <f t="shared" si="3"/>
        <v>0</v>
      </c>
      <c r="F42" s="77"/>
    </row>
    <row r="43" spans="1:12" x14ac:dyDescent="0.3">
      <c r="A43" s="111"/>
      <c r="B43" s="111"/>
      <c r="C43" s="110"/>
      <c r="D43" s="111"/>
      <c r="E43" s="76">
        <f t="shared" si="3"/>
        <v>0</v>
      </c>
      <c r="F43" s="99"/>
    </row>
    <row r="44" spans="1:12" x14ac:dyDescent="0.3">
      <c r="A44" s="91" t="s">
        <v>31</v>
      </c>
      <c r="B44" s="92"/>
      <c r="C44" s="92"/>
      <c r="D44" s="92"/>
      <c r="E44" s="93">
        <f>SUM(E32:E43)</f>
        <v>206.4</v>
      </c>
    </row>
    <row r="45" spans="1:12" x14ac:dyDescent="0.3">
      <c r="A45" s="95"/>
      <c r="B45" s="66"/>
      <c r="C45" s="66"/>
      <c r="D45" s="66"/>
      <c r="E45" s="96"/>
      <c r="F45" s="70"/>
    </row>
    <row r="46" spans="1:12" x14ac:dyDescent="0.3">
      <c r="A46" s="85" t="s">
        <v>32</v>
      </c>
      <c r="B46" s="86"/>
      <c r="C46" s="86"/>
      <c r="D46" s="86"/>
      <c r="E46" s="86"/>
      <c r="F46" s="77"/>
    </row>
    <row r="47" spans="1:12" x14ac:dyDescent="0.3">
      <c r="A47" s="97" t="s">
        <v>3</v>
      </c>
      <c r="B47" s="97" t="s">
        <v>4</v>
      </c>
      <c r="C47" s="97" t="s">
        <v>5</v>
      </c>
      <c r="D47" s="97" t="s">
        <v>6</v>
      </c>
      <c r="E47" s="98" t="s">
        <v>7</v>
      </c>
      <c r="F47" s="77"/>
    </row>
    <row r="48" spans="1:12" ht="15" x14ac:dyDescent="0.3">
      <c r="A48" s="75" t="s">
        <v>56</v>
      </c>
      <c r="B48" s="75" t="s">
        <v>60</v>
      </c>
      <c r="C48" s="110">
        <f>2.4+0.15+0.6</f>
        <v>3.15</v>
      </c>
      <c r="D48" s="100">
        <f>H8</f>
        <v>800</v>
      </c>
      <c r="E48" s="76">
        <f>C48*D48</f>
        <v>2520</v>
      </c>
      <c r="F48" s="77"/>
      <c r="G48" s="66"/>
      <c r="H48" s="66"/>
      <c r="I48" s="66"/>
      <c r="J48" s="66"/>
      <c r="K48" s="66"/>
      <c r="L48" s="66"/>
    </row>
    <row r="49" spans="1:6" ht="15" x14ac:dyDescent="0.3">
      <c r="A49" s="75" t="s">
        <v>57</v>
      </c>
      <c r="B49" s="75" t="s">
        <v>60</v>
      </c>
      <c r="C49" s="110">
        <f t="shared" ref="C49:C50" si="4">2.4+0.15+0.6</f>
        <v>3.15</v>
      </c>
      <c r="D49" s="100">
        <f>H9</f>
        <v>625</v>
      </c>
      <c r="E49" s="76">
        <f>C49*D49</f>
        <v>1968.75</v>
      </c>
      <c r="F49" s="77"/>
    </row>
    <row r="50" spans="1:6" ht="15" x14ac:dyDescent="0.3">
      <c r="A50" s="75" t="s">
        <v>58</v>
      </c>
      <c r="B50" s="75" t="s">
        <v>60</v>
      </c>
      <c r="C50" s="110">
        <f t="shared" si="4"/>
        <v>3.15</v>
      </c>
      <c r="D50" s="100">
        <f>H10</f>
        <v>450</v>
      </c>
      <c r="E50" s="76">
        <f>C50*D50</f>
        <v>1417.5</v>
      </c>
      <c r="F50" s="77"/>
    </row>
    <row r="51" spans="1:6" x14ac:dyDescent="0.3">
      <c r="A51" s="66"/>
      <c r="B51" s="66"/>
      <c r="C51" s="66"/>
      <c r="D51" s="66"/>
      <c r="E51" s="77"/>
      <c r="F51" s="77"/>
    </row>
    <row r="52" spans="1:6" x14ac:dyDescent="0.3">
      <c r="A52" s="101" t="s">
        <v>33</v>
      </c>
      <c r="B52" s="102"/>
      <c r="C52" s="92"/>
      <c r="D52" s="92"/>
      <c r="E52" s="103">
        <f>E28+E44+E49</f>
        <v>3356.504625</v>
      </c>
      <c r="F52" s="77"/>
    </row>
    <row r="53" spans="1:6" x14ac:dyDescent="0.3">
      <c r="A53" s="101" t="s">
        <v>34</v>
      </c>
      <c r="B53" s="102"/>
      <c r="C53" s="92"/>
      <c r="D53" s="92"/>
      <c r="E53" s="103">
        <f>(J7*H9)</f>
        <v>5625</v>
      </c>
      <c r="F53" s="77"/>
    </row>
    <row r="54" spans="1:6" x14ac:dyDescent="0.3">
      <c r="A54" s="101" t="s">
        <v>35</v>
      </c>
      <c r="B54" s="104"/>
      <c r="C54" s="105"/>
      <c r="D54" s="105"/>
      <c r="E54" s="106">
        <f>SUM(E53-E52)</f>
        <v>2268.495375</v>
      </c>
      <c r="F54" s="77"/>
    </row>
    <row r="55" spans="1:6" x14ac:dyDescent="0.3">
      <c r="F55" s="77"/>
    </row>
    <row r="56" spans="1:6" ht="15" x14ac:dyDescent="0.3">
      <c r="A56" s="107" t="s">
        <v>54</v>
      </c>
      <c r="D56" s="66"/>
      <c r="E56" s="66"/>
      <c r="F56" s="77"/>
    </row>
    <row r="57" spans="1:6" x14ac:dyDescent="0.3">
      <c r="F57" s="77"/>
    </row>
    <row r="58" spans="1:6" ht="15" x14ac:dyDescent="0.3">
      <c r="A58" s="107" t="s">
        <v>55</v>
      </c>
      <c r="B58" s="108"/>
      <c r="C58" s="108"/>
      <c r="D58" s="108"/>
      <c r="E58" s="109"/>
      <c r="F58" s="77"/>
    </row>
    <row r="59" spans="1:6" x14ac:dyDescent="0.3">
      <c r="A59" s="60" t="s">
        <v>36</v>
      </c>
      <c r="F59" s="77"/>
    </row>
    <row r="60" spans="1:6" x14ac:dyDescent="0.3">
      <c r="F60" s="77"/>
    </row>
    <row r="61" spans="1:6" ht="15" x14ac:dyDescent="0.3">
      <c r="A61" s="60" t="s">
        <v>65</v>
      </c>
      <c r="F61" s="77"/>
    </row>
    <row r="62" spans="1:6" x14ac:dyDescent="0.3">
      <c r="F62" s="77"/>
    </row>
    <row r="63" spans="1:6" x14ac:dyDescent="0.3">
      <c r="F63" s="109"/>
    </row>
    <row r="71" spans="6:8" x14ac:dyDescent="0.3">
      <c r="F71" s="66"/>
    </row>
    <row r="74" spans="6:8" x14ac:dyDescent="0.3">
      <c r="G74" s="66"/>
      <c r="H74" s="66"/>
    </row>
  </sheetData>
  <sheetProtection algorithmName="SHA-512" hashValue="Fz9Iqr+23ILkPNsSKWG8PFLZ1UNUPL3QxOrqHr8s/6GLnz6czT93ceJFwnWKIViQPpP5ogeoKPluOeG+z2q0Ug==" saltValue="e8Dt3twbZDQDJUGC0s/wt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Ellen W. Jennings</dc:creator>
  <cp:keywords/>
  <dc:description/>
  <cp:lastModifiedBy>Emmalea Ernest</cp:lastModifiedBy>
  <cp:revision/>
  <dcterms:created xsi:type="dcterms:W3CDTF">2000-09-13T10:07:55Z</dcterms:created>
  <dcterms:modified xsi:type="dcterms:W3CDTF">2017-11-15T20:10:55Z</dcterms:modified>
  <cp:category/>
  <cp:contentStatus/>
</cp:coreProperties>
</file>