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malea.BLUEHEN\Dropbox\CropBudgets\New Budgets\2016FreshMarket\"/>
    </mc:Choice>
  </mc:AlternateContent>
  <bookViews>
    <workbookView xWindow="480" yWindow="108" windowWidth="9696" windowHeight="7296"/>
  </bookViews>
  <sheets>
    <sheet name="Estimated" sheetId="1" r:id="rId1"/>
    <sheet name="Actual" sheetId="3" r:id="rId2"/>
  </sheets>
  <calcPr calcId="152511"/>
</workbook>
</file>

<file path=xl/calcChain.xml><?xml version="1.0" encoding="utf-8"?>
<calcChain xmlns="http://schemas.openxmlformats.org/spreadsheetml/2006/main">
  <c r="E14" i="1" l="1"/>
  <c r="E14" i="3"/>
  <c r="E52" i="3" l="1"/>
  <c r="E53" i="3"/>
  <c r="E54" i="3"/>
  <c r="E55" i="3"/>
  <c r="E56" i="3"/>
  <c r="E17" i="3"/>
  <c r="E18" i="3"/>
  <c r="E19" i="3"/>
  <c r="E20" i="3"/>
  <c r="E29" i="3"/>
  <c r="E30" i="3"/>
  <c r="E31" i="3"/>
  <c r="E32" i="3"/>
  <c r="E33" i="3"/>
  <c r="E34" i="3"/>
  <c r="E35" i="3"/>
  <c r="E36" i="3"/>
  <c r="E37" i="3"/>
  <c r="E38" i="3"/>
  <c r="E66" i="3"/>
  <c r="C63" i="3"/>
  <c r="E63" i="3" s="1"/>
  <c r="C62" i="3"/>
  <c r="E62" i="3" s="1"/>
  <c r="C61" i="3"/>
  <c r="E61" i="3" s="1"/>
  <c r="E51" i="3"/>
  <c r="E50" i="3"/>
  <c r="E57" i="3" s="1"/>
  <c r="E49" i="3"/>
  <c r="E48" i="3"/>
  <c r="E47" i="3"/>
  <c r="E46" i="3"/>
  <c r="E45" i="3"/>
  <c r="E44" i="3"/>
  <c r="E28" i="3"/>
  <c r="E27" i="3"/>
  <c r="E26" i="3"/>
  <c r="E25" i="3"/>
  <c r="E24" i="3"/>
  <c r="E23" i="3"/>
  <c r="H22" i="3"/>
  <c r="H23" i="3" s="1"/>
  <c r="E22" i="3"/>
  <c r="H21" i="3"/>
  <c r="G69" i="3" s="1"/>
  <c r="E21" i="3"/>
  <c r="E16" i="3"/>
  <c r="E15" i="3"/>
  <c r="E13" i="3"/>
  <c r="E12" i="3"/>
  <c r="E11" i="3"/>
  <c r="E10" i="3"/>
  <c r="E9" i="3"/>
  <c r="E8" i="3"/>
  <c r="E7" i="3"/>
  <c r="E6" i="3"/>
  <c r="B39" i="3" l="1"/>
  <c r="E39" i="3" l="1"/>
  <c r="E40" i="3" s="1"/>
  <c r="E65" i="3" s="1"/>
  <c r="J9" i="3" l="1"/>
  <c r="I9" i="3"/>
  <c r="K8" i="3"/>
  <c r="E67" i="3"/>
  <c r="K10" i="3"/>
  <c r="J10" i="3"/>
  <c r="J8" i="3"/>
  <c r="I10" i="3"/>
  <c r="I8" i="3"/>
  <c r="K9" i="3"/>
  <c r="C48" i="1" l="1"/>
  <c r="C47" i="1"/>
  <c r="C46" i="1"/>
  <c r="E51" i="1" l="1"/>
  <c r="E21" i="1"/>
  <c r="E22" i="1"/>
  <c r="E23" i="1"/>
  <c r="E20" i="1"/>
  <c r="E13" i="1"/>
  <c r="E11" i="1"/>
  <c r="E10" i="1"/>
  <c r="E8" i="1"/>
  <c r="E7" i="1"/>
  <c r="E6" i="1"/>
  <c r="E9" i="1"/>
  <c r="E15" i="1" l="1"/>
  <c r="H22" i="1"/>
  <c r="H23" i="1" s="1"/>
  <c r="E24" i="1" l="1"/>
  <c r="E39" i="1" l="1"/>
  <c r="E38" i="1"/>
  <c r="H21" i="1" l="1"/>
  <c r="E17" i="1" s="1"/>
  <c r="E28" i="1"/>
  <c r="E27" i="1"/>
  <c r="E25" i="1"/>
  <c r="E16" i="1"/>
  <c r="E26" i="1"/>
  <c r="E47" i="1"/>
  <c r="E48" i="1"/>
  <c r="E46" i="1"/>
  <c r="E12" i="1"/>
  <c r="E34" i="1"/>
  <c r="E35" i="1"/>
  <c r="E36" i="1"/>
  <c r="E37" i="1"/>
  <c r="E40" i="1"/>
  <c r="E41" i="1"/>
  <c r="E42" i="1" l="1"/>
  <c r="G54" i="1"/>
  <c r="E19" i="1"/>
  <c r="E18" i="1"/>
  <c r="B29" i="1" l="1"/>
  <c r="E29" i="1" s="1"/>
  <c r="E30" i="1" s="1"/>
  <c r="I10" i="1" l="1"/>
  <c r="J9" i="1"/>
  <c r="E50" i="1"/>
  <c r="E52" i="1" s="1"/>
  <c r="I9" i="1"/>
  <c r="K9" i="1"/>
  <c r="K10" i="1"/>
  <c r="I8" i="1"/>
  <c r="J10" i="1"/>
  <c r="J8" i="1"/>
  <c r="K8" i="1"/>
</calcChain>
</file>

<file path=xl/sharedStrings.xml><?xml version="1.0" encoding="utf-8"?>
<sst xmlns="http://schemas.openxmlformats.org/spreadsheetml/2006/main" count="248" uniqueCount="96">
  <si>
    <t>BELL PEPPER - FRESH MARKET</t>
  </si>
  <si>
    <t>University of Delaware Cooperative Extension Vegetable Crop Budget-2017</t>
  </si>
  <si>
    <t>Estimated Costs - Do not make changes here.</t>
  </si>
  <si>
    <t>VARIABLE COSTS</t>
  </si>
  <si>
    <t>Input/Item</t>
  </si>
  <si>
    <t>Unit</t>
  </si>
  <si>
    <t>Price/Unit</t>
  </si>
  <si>
    <t>Units/A</t>
  </si>
  <si>
    <t>Cost/Acre</t>
  </si>
  <si>
    <t>Nitrogen</t>
  </si>
  <si>
    <t>lbs</t>
  </si>
  <si>
    <t>High</t>
  </si>
  <si>
    <t>Average</t>
  </si>
  <si>
    <t>Low</t>
  </si>
  <si>
    <t>Phosphorous</t>
  </si>
  <si>
    <t>Potassium</t>
  </si>
  <si>
    <t>Excellent</t>
  </si>
  <si>
    <t>Lime (prorated over 3 years)</t>
  </si>
  <si>
    <t>ton</t>
  </si>
  <si>
    <t>Expected</t>
  </si>
  <si>
    <t>Boron</t>
  </si>
  <si>
    <t>Poor</t>
  </si>
  <si>
    <t>thousand</t>
  </si>
  <si>
    <t xml:space="preserve">Transplant Production </t>
  </si>
  <si>
    <t>Plastic Mulch</t>
  </si>
  <si>
    <t>feet</t>
  </si>
  <si>
    <t xml:space="preserve">Field Description: This information is used to determine the number of  </t>
  </si>
  <si>
    <t>transplants, yards of plastic mulch, and the amount of herbicide applied.</t>
  </si>
  <si>
    <t xml:space="preserve">Rows are on </t>
  </si>
  <si>
    <t>foot centers</t>
  </si>
  <si>
    <t>There are</t>
  </si>
  <si>
    <t>feet between plants in the row</t>
  </si>
  <si>
    <t>acres unmulched/A</t>
  </si>
  <si>
    <t>mulched feet/acre</t>
  </si>
  <si>
    <t>plants per acre</t>
  </si>
  <si>
    <t>Laying Mulch</t>
  </si>
  <si>
    <t>acre</t>
  </si>
  <si>
    <t>Lifting Mulch</t>
  </si>
  <si>
    <t xml:space="preserve">acre </t>
  </si>
  <si>
    <t>Removing Mulch</t>
  </si>
  <si>
    <t>Mulch Disposal</t>
  </si>
  <si>
    <t>hour</t>
  </si>
  <si>
    <r>
      <t>Interest on Variable Costs</t>
    </r>
    <r>
      <rPr>
        <vertAlign val="superscript"/>
        <sz val="10"/>
        <rFont val="Calibri"/>
        <family val="2"/>
      </rPr>
      <t>2</t>
    </r>
  </si>
  <si>
    <t>Total Variable Costs</t>
  </si>
  <si>
    <t>FIXED COSTS (custom rates are used as a proxy for field operation costs)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</si>
  <si>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</si>
  <si>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</si>
  <si>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>Applying Chemicals</t>
    </r>
    <r>
      <rPr>
        <b/>
        <sz val="10"/>
        <rFont val="Calibri"/>
        <family val="2"/>
      </rPr>
      <t xml:space="preserve"> Ground</t>
    </r>
  </si>
  <si>
    <t>Disk &amp; Harrowing</t>
  </si>
  <si>
    <t>Total Fixed Costs</t>
  </si>
  <si>
    <t>Yield Dependent Costs</t>
  </si>
  <si>
    <t>crate</t>
  </si>
  <si>
    <t>Total Cash Costs at Expected Yield</t>
  </si>
  <si>
    <t>Expected Returns (price x yield)</t>
  </si>
  <si>
    <t>Net Available for Rent or Land Payment</t>
  </si>
  <si>
    <t>Actual Costs - Enter your actual information in the yellow highlighted cells.</t>
  </si>
  <si>
    <t>pints</t>
  </si>
  <si>
    <t>Tillage/Chisel</t>
  </si>
  <si>
    <t>Transplanter Operation</t>
  </si>
  <si>
    <t>Hooded Sprayer</t>
  </si>
  <si>
    <t>Sulfur</t>
  </si>
  <si>
    <t>Fungicide-Quintec</t>
  </si>
  <si>
    <t>ounce</t>
  </si>
  <si>
    <t>Insectcide-Sniper</t>
  </si>
  <si>
    <t>Planting Labor</t>
  </si>
  <si>
    <t>String</t>
  </si>
  <si>
    <t>rows per bed</t>
  </si>
  <si>
    <t>128 cell tray</t>
  </si>
  <si>
    <t>bundle (100)</t>
  </si>
  <si>
    <t>box (6300 ft)</t>
  </si>
  <si>
    <r>
      <t>Herbicide -Dual Magnum</t>
    </r>
    <r>
      <rPr>
        <vertAlign val="superscript"/>
        <sz val="10"/>
        <rFont val="Calibri"/>
        <family val="2"/>
      </rPr>
      <t>1</t>
    </r>
  </si>
  <si>
    <r>
      <t>Herbicide -Command</t>
    </r>
    <r>
      <rPr>
        <vertAlign val="superscript"/>
        <sz val="10"/>
        <rFont val="Calibri"/>
        <family val="2"/>
      </rPr>
      <t>1</t>
    </r>
  </si>
  <si>
    <r>
      <t>Herbicide-Paraquat</t>
    </r>
    <r>
      <rPr>
        <vertAlign val="superscript"/>
        <sz val="10"/>
        <rFont val="Calibri"/>
        <family val="2"/>
      </rPr>
      <t>1</t>
    </r>
  </si>
  <si>
    <t>of the broadcast acre rate.</t>
  </si>
  <si>
    <r>
      <t xml:space="preserve">1 </t>
    </r>
    <r>
      <rPr>
        <sz val="10"/>
        <rFont val="Calibri"/>
        <family val="2"/>
      </rPr>
      <t>Herbicides applied with hooded sprayer between plastic beds. Herbicide rate is calculated as</t>
    </r>
  </si>
  <si>
    <t>Fungicide-Bravo</t>
  </si>
  <si>
    <t>Fungicide-Kocide</t>
  </si>
  <si>
    <t>Seed</t>
  </si>
  <si>
    <r>
      <t>2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</si>
  <si>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t>3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</si>
  <si>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r>
      <t>Fixed Irrigation Costs</t>
    </r>
    <r>
      <rPr>
        <vertAlign val="superscript"/>
        <sz val="10"/>
        <rFont val="Calibri"/>
        <family val="2"/>
      </rPr>
      <t>3</t>
    </r>
  </si>
  <si>
    <r>
      <t>Irrigation Operating Costs</t>
    </r>
    <r>
      <rPr>
        <vertAlign val="superscript"/>
        <sz val="10"/>
        <rFont val="Calibri"/>
        <family val="2"/>
      </rPr>
      <t>3</t>
    </r>
  </si>
  <si>
    <t>Yield Assumptions (crate/A)</t>
  </si>
  <si>
    <t>Price Assumptions ($/crate)</t>
  </si>
  <si>
    <t>Yield Assumption Units are 1 1/9 bushel crate/A. One crate is assumed to weigh 30 lbs.</t>
  </si>
  <si>
    <r>
      <t xml:space="preserve">4 </t>
    </r>
    <r>
      <rPr>
        <sz val="10"/>
        <rFont val="Calibri"/>
        <family val="2"/>
      </rPr>
      <t>Includes $1.50 for box + $0.85 harvest labor + $1.40 packing labor</t>
    </r>
  </si>
  <si>
    <r>
      <t>Harvest &amp; Packing Cost at Excellent Yield</t>
    </r>
    <r>
      <rPr>
        <vertAlign val="superscript"/>
        <sz val="10"/>
        <rFont val="Calibri"/>
        <family val="2"/>
      </rPr>
      <t>4</t>
    </r>
  </si>
  <si>
    <r>
      <t>Harvest &amp; Packing Cost at Poor Yield</t>
    </r>
    <r>
      <rPr>
        <vertAlign val="superscript"/>
        <sz val="10"/>
        <rFont val="Calibri"/>
        <family val="2"/>
      </rPr>
      <t>4</t>
    </r>
  </si>
  <si>
    <r>
      <t>Harvest &amp; Packing Cost at Expected Yield</t>
    </r>
    <r>
      <rPr>
        <vertAlign val="superscript"/>
        <sz val="10"/>
        <rFont val="Calibri"/>
        <family val="2"/>
      </rPr>
      <t>4</t>
    </r>
  </si>
  <si>
    <t>Use accompanying irrigation cost calculator to determine your irrigation costs. Cost of drip tubing is included in the fixed irrigation costs.</t>
  </si>
  <si>
    <r>
      <t>acres unmulched/A</t>
    </r>
    <r>
      <rPr>
        <vertAlign val="superscript"/>
        <sz val="10"/>
        <rFont val="Calibri"/>
        <family val="2"/>
      </rPr>
      <t>1</t>
    </r>
  </si>
  <si>
    <r>
      <t xml:space="preserve">4 </t>
    </r>
    <r>
      <rPr>
        <sz val="10"/>
        <rFont val="Calibri"/>
        <family val="2"/>
      </rPr>
      <t>Include cost of harvest and packing labor, equipment and materials, i.e. $1.50 for box + $0.85 harvest labor + $1.40 packing labor</t>
    </r>
  </si>
  <si>
    <r>
      <t xml:space="preserve">1 </t>
    </r>
    <r>
      <rPr>
        <sz val="10"/>
        <rFont val="Calibri"/>
        <family val="2"/>
      </rPr>
      <t>For herbicides applied with hooded sprayer between plastic beds. Calculate herbicide applied as</t>
    </r>
  </si>
  <si>
    <t>acre-year</t>
  </si>
  <si>
    <t>acre-inch</t>
  </si>
  <si>
    <t>Stake (4  ft) prorated over 3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</si>
</sst>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.00"/>
    <numFmt numFmtId="165" formatCode="0.000"/>
    <numFmt numFmtId="166" formatCode="0.0%"/>
  </numFmts>
  <fonts count="16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vertAlign val="superscript"/>
      <sz val="12"/>
      <name val="Calibri"/>
      <family val="2"/>
    </font>
    <font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0" borderId="0" xfId="0" applyFont="1" applyBorder="1"/>
    <xf numFmtId="0" fontId="7" fillId="0" borderId="0" xfId="0" applyFont="1" applyBorder="1"/>
    <xf numFmtId="164" fontId="6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164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Protection="1">
      <protection locked="0"/>
    </xf>
    <xf numFmtId="164" fontId="3" fillId="0" borderId="0" xfId="0" applyNumberFormat="1" applyFont="1" applyBorder="1"/>
    <xf numFmtId="0" fontId="9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10" fillId="2" borderId="0" xfId="0" applyFont="1" applyFill="1" applyBorder="1"/>
    <xf numFmtId="0" fontId="3" fillId="0" borderId="1" xfId="0" applyFont="1" applyBorder="1"/>
    <xf numFmtId="164" fontId="3" fillId="0" borderId="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0" fontId="6" fillId="4" borderId="3" xfId="0" applyFont="1" applyFill="1" applyBorder="1"/>
    <xf numFmtId="0" fontId="10" fillId="2" borderId="4" xfId="0" applyFont="1" applyFill="1" applyBorder="1"/>
    <xf numFmtId="0" fontId="9" fillId="2" borderId="5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3" fillId="0" borderId="6" xfId="0" applyFont="1" applyBorder="1"/>
    <xf numFmtId="164" fontId="3" fillId="0" borderId="7" xfId="0" applyNumberFormat="1" applyFont="1" applyFill="1" applyBorder="1" applyAlignment="1">
      <alignment horizontal="center"/>
    </xf>
    <xf numFmtId="0" fontId="7" fillId="0" borderId="6" xfId="0" applyFont="1" applyBorder="1"/>
    <xf numFmtId="164" fontId="6" fillId="5" borderId="7" xfId="0" applyNumberFormat="1" applyFont="1" applyFill="1" applyBorder="1" applyAlignment="1">
      <alignment horizontal="center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6" xfId="0" applyFont="1" applyFill="1" applyBorder="1"/>
    <xf numFmtId="0" fontId="12" fillId="2" borderId="6" xfId="0" applyFont="1" applyFill="1" applyBorder="1"/>
    <xf numFmtId="164" fontId="3" fillId="0" borderId="1" xfId="0" applyNumberFormat="1" applyFont="1" applyFill="1" applyBorder="1"/>
    <xf numFmtId="0" fontId="13" fillId="0" borderId="0" xfId="0" applyFont="1" applyBorder="1"/>
    <xf numFmtId="3" fontId="3" fillId="0" borderId="1" xfId="0" applyNumberFormat="1" applyFont="1" applyBorder="1"/>
    <xf numFmtId="0" fontId="6" fillId="0" borderId="0" xfId="0" applyFont="1" applyFill="1" applyBorder="1" applyAlignment="1">
      <alignment horizontal="right"/>
    </xf>
    <xf numFmtId="164" fontId="3" fillId="0" borderId="0" xfId="0" applyNumberFormat="1" applyFont="1" applyFill="1" applyBorder="1"/>
    <xf numFmtId="0" fontId="6" fillId="0" borderId="3" xfId="0" applyFont="1" applyFill="1" applyBorder="1" applyAlignment="1">
      <alignment horizontal="right"/>
    </xf>
    <xf numFmtId="0" fontId="3" fillId="0" borderId="6" xfId="0" applyFont="1" applyFill="1" applyBorder="1"/>
    <xf numFmtId="164" fontId="3" fillId="0" borderId="7" xfId="0" applyNumberFormat="1" applyFont="1" applyFill="1" applyBorder="1"/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/>
    </xf>
    <xf numFmtId="0" fontId="3" fillId="6" borderId="0" xfId="0" applyFont="1" applyFill="1" applyBorder="1"/>
    <xf numFmtId="0" fontId="3" fillId="6" borderId="9" xfId="0" applyFont="1" applyFill="1" applyBorder="1" applyAlignment="1">
      <alignment horizontal="right"/>
    </xf>
    <xf numFmtId="0" fontId="3" fillId="6" borderId="10" xfId="0" applyFont="1" applyFill="1" applyBorder="1"/>
    <xf numFmtId="0" fontId="3" fillId="6" borderId="11" xfId="0" applyFont="1" applyFill="1" applyBorder="1"/>
    <xf numFmtId="0" fontId="3" fillId="6" borderId="4" xfId="0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0" fontId="3" fillId="6" borderId="5" xfId="0" applyFont="1" applyFill="1" applyBorder="1" applyAlignment="1">
      <alignment horizontal="right"/>
    </xf>
    <xf numFmtId="0" fontId="3" fillId="6" borderId="12" xfId="0" applyFont="1" applyFill="1" applyBorder="1" applyAlignment="1">
      <alignment horizontal="right"/>
    </xf>
    <xf numFmtId="0" fontId="3" fillId="7" borderId="0" xfId="0" applyFont="1" applyFill="1" applyBorder="1"/>
    <xf numFmtId="166" fontId="6" fillId="0" borderId="0" xfId="0" applyNumberFormat="1" applyFont="1" applyBorder="1" applyAlignment="1">
      <alignment horizontal="center"/>
    </xf>
    <xf numFmtId="0" fontId="15" fillId="0" borderId="0" xfId="0" applyFont="1" applyBorder="1"/>
    <xf numFmtId="0" fontId="3" fillId="0" borderId="1" xfId="0" applyFont="1" applyFill="1" applyBorder="1"/>
    <xf numFmtId="2" fontId="3" fillId="0" borderId="1" xfId="0" applyNumberFormat="1" applyFont="1" applyFill="1" applyBorder="1"/>
    <xf numFmtId="1" fontId="3" fillId="0" borderId="1" xfId="0" applyNumberFormat="1" applyFont="1" applyFill="1" applyBorder="1"/>
    <xf numFmtId="10" fontId="3" fillId="0" borderId="1" xfId="0" applyNumberFormat="1" applyFont="1" applyFill="1" applyBorder="1"/>
    <xf numFmtId="8" fontId="6" fillId="0" borderId="8" xfId="0" applyNumberFormat="1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6" fillId="0" borderId="13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4" fillId="0" borderId="0" xfId="0" applyFont="1" applyFill="1" applyBorder="1"/>
    <xf numFmtId="0" fontId="10" fillId="7" borderId="0" xfId="0" applyFont="1" applyFill="1" applyBorder="1"/>
    <xf numFmtId="0" fontId="8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13" fillId="0" borderId="0" xfId="0" applyFont="1" applyBorder="1" applyProtection="1"/>
    <xf numFmtId="0" fontId="3" fillId="0" borderId="0" xfId="0" applyFont="1" applyFill="1" applyBorder="1" applyProtection="1"/>
    <xf numFmtId="0" fontId="4" fillId="0" borderId="0" xfId="0" applyFont="1" applyBorder="1" applyProtection="1"/>
    <xf numFmtId="0" fontId="9" fillId="2" borderId="0" xfId="0" applyFont="1" applyFill="1" applyBorder="1" applyProtection="1"/>
    <xf numFmtId="0" fontId="4" fillId="2" borderId="0" xfId="0" applyFont="1" applyFill="1" applyBorder="1" applyProtection="1"/>
    <xf numFmtId="0" fontId="3" fillId="2" borderId="0" xfId="0" applyFont="1" applyFill="1" applyBorder="1" applyProtection="1"/>
    <xf numFmtId="0" fontId="5" fillId="0" borderId="0" xfId="0" applyFont="1" applyFill="1" applyBorder="1" applyProtection="1"/>
    <xf numFmtId="0" fontId="6" fillId="3" borderId="1" xfId="0" applyFont="1" applyFill="1" applyBorder="1" applyProtection="1"/>
    <xf numFmtId="164" fontId="6" fillId="3" borderId="1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Border="1" applyProtection="1"/>
    <xf numFmtId="0" fontId="10" fillId="2" borderId="0" xfId="0" applyFont="1" applyFill="1" applyBorder="1" applyProtection="1"/>
    <xf numFmtId="0" fontId="9" fillId="2" borderId="0" xfId="0" applyFont="1" applyFill="1" applyBorder="1" applyAlignment="1" applyProtection="1">
      <alignment horizontal="center"/>
    </xf>
    <xf numFmtId="0" fontId="10" fillId="2" borderId="4" xfId="0" applyFont="1" applyFill="1" applyBorder="1" applyProtection="1"/>
    <xf numFmtId="0" fontId="3" fillId="0" borderId="1" xfId="0" applyFont="1" applyFill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4" borderId="2" xfId="0" applyFont="1" applyFill="1" applyBorder="1" applyAlignment="1" applyProtection="1">
      <alignment horizontal="center"/>
    </xf>
    <xf numFmtId="164" fontId="6" fillId="4" borderId="2" xfId="0" applyNumberFormat="1" applyFont="1" applyFill="1" applyBorder="1" applyAlignment="1" applyProtection="1">
      <alignment horizontal="center"/>
    </xf>
    <xf numFmtId="0" fontId="9" fillId="2" borderId="5" xfId="0" applyFont="1" applyFill="1" applyBorder="1" applyProtection="1"/>
    <xf numFmtId="0" fontId="3" fillId="7" borderId="0" xfId="0" applyFont="1" applyFill="1" applyBorder="1" applyProtection="1"/>
    <xf numFmtId="0" fontId="6" fillId="4" borderId="3" xfId="0" applyFont="1" applyFill="1" applyBorder="1" applyProtection="1"/>
    <xf numFmtId="0" fontId="3" fillId="6" borderId="9" xfId="0" applyFont="1" applyFill="1" applyBorder="1" applyAlignment="1" applyProtection="1">
      <alignment horizontal="right"/>
    </xf>
    <xf numFmtId="0" fontId="3" fillId="6" borderId="10" xfId="0" applyFont="1" applyFill="1" applyBorder="1" applyProtection="1"/>
    <xf numFmtId="0" fontId="3" fillId="6" borderId="11" xfId="0" applyFont="1" applyFill="1" applyBorder="1" applyProtection="1"/>
    <xf numFmtId="0" fontId="3" fillId="6" borderId="5" xfId="0" applyFont="1" applyFill="1" applyBorder="1" applyAlignment="1" applyProtection="1">
      <alignment horizontal="right"/>
    </xf>
    <xf numFmtId="0" fontId="3" fillId="6" borderId="0" xfId="0" applyFont="1" applyFill="1" applyBorder="1" applyProtection="1"/>
    <xf numFmtId="0" fontId="3" fillId="6" borderId="4" xfId="0" applyFont="1" applyFill="1" applyBorder="1" applyProtection="1"/>
    <xf numFmtId="165" fontId="6" fillId="0" borderId="0" xfId="0" applyNumberFormat="1" applyFont="1" applyFill="1" applyBorder="1" applyAlignment="1" applyProtection="1">
      <alignment horizontal="center"/>
    </xf>
    <xf numFmtId="1" fontId="6" fillId="0" borderId="0" xfId="0" applyNumberFormat="1" applyFont="1" applyFill="1" applyBorder="1" applyAlignment="1" applyProtection="1">
      <alignment horizontal="center"/>
    </xf>
    <xf numFmtId="0" fontId="3" fillId="6" borderId="12" xfId="0" applyFont="1" applyFill="1" applyBorder="1" applyAlignment="1" applyProtection="1">
      <alignment horizontal="right"/>
    </xf>
    <xf numFmtId="1" fontId="6" fillId="0" borderId="13" xfId="0" applyNumberFormat="1" applyFont="1" applyFill="1" applyBorder="1" applyAlignment="1" applyProtection="1">
      <alignment horizontal="center"/>
    </xf>
    <xf numFmtId="0" fontId="3" fillId="6" borderId="13" xfId="0" applyFont="1" applyFill="1" applyBorder="1" applyProtection="1"/>
    <xf numFmtId="0" fontId="3" fillId="6" borderId="14" xfId="0" applyFont="1" applyFill="1" applyBorder="1" applyProtection="1"/>
    <xf numFmtId="0" fontId="15" fillId="0" borderId="0" xfId="0" applyFont="1" applyBorder="1" applyProtection="1"/>
    <xf numFmtId="164" fontId="3" fillId="0" borderId="1" xfId="0" applyNumberFormat="1" applyFont="1" applyFill="1" applyBorder="1" applyProtection="1"/>
    <xf numFmtId="0" fontId="6" fillId="0" borderId="3" xfId="0" applyFont="1" applyFill="1" applyBorder="1" applyAlignment="1" applyProtection="1">
      <alignment horizontal="right"/>
    </xf>
    <xf numFmtId="0" fontId="3" fillId="0" borderId="6" xfId="0" applyFont="1" applyFill="1" applyBorder="1" applyProtection="1"/>
    <xf numFmtId="164" fontId="3" fillId="0" borderId="7" xfId="0" applyNumberFormat="1" applyFont="1" applyFill="1" applyBorder="1" applyProtection="1"/>
    <xf numFmtId="164" fontId="3" fillId="0" borderId="0" xfId="0" applyNumberFormat="1" applyFont="1" applyBorder="1" applyProtection="1"/>
    <xf numFmtId="0" fontId="6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Protection="1"/>
    <xf numFmtId="0" fontId="10" fillId="7" borderId="0" xfId="0" applyFont="1" applyFill="1" applyBorder="1" applyProtection="1"/>
    <xf numFmtId="0" fontId="6" fillId="0" borderId="1" xfId="0" applyFont="1" applyFill="1" applyBorder="1" applyProtection="1"/>
    <xf numFmtId="164" fontId="6" fillId="0" borderId="1" xfId="0" applyNumberFormat="1" applyFont="1" applyFill="1" applyBorder="1" applyAlignment="1" applyProtection="1">
      <alignment horizontal="center"/>
    </xf>
    <xf numFmtId="0" fontId="3" fillId="0" borderId="1" xfId="0" applyFont="1" applyBorder="1" applyProtection="1"/>
    <xf numFmtId="3" fontId="3" fillId="0" borderId="1" xfId="0" applyNumberFormat="1" applyFont="1" applyBorder="1" applyProtection="1"/>
    <xf numFmtId="0" fontId="10" fillId="2" borderId="3" xfId="0" applyFont="1" applyFill="1" applyBorder="1" applyProtection="1"/>
    <xf numFmtId="0" fontId="10" fillId="2" borderId="6" xfId="0" applyFont="1" applyFill="1" applyBorder="1" applyProtection="1"/>
    <xf numFmtId="0" fontId="3" fillId="0" borderId="6" xfId="0" applyFont="1" applyBorder="1" applyProtection="1"/>
    <xf numFmtId="164" fontId="3" fillId="0" borderId="7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0" fontId="12" fillId="2" borderId="6" xfId="0" applyFont="1" applyFill="1" applyBorder="1" applyProtection="1"/>
    <xf numFmtId="0" fontId="7" fillId="0" borderId="6" xfId="0" applyFont="1" applyBorder="1" applyProtection="1"/>
    <xf numFmtId="164" fontId="6" fillId="5" borderId="7" xfId="0" applyNumberFormat="1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166" fontId="6" fillId="0" borderId="0" xfId="0" applyNumberFormat="1" applyFont="1" applyBorder="1" applyAlignment="1" applyProtection="1">
      <alignment horizontal="center"/>
    </xf>
    <xf numFmtId="0" fontId="7" fillId="0" borderId="0" xfId="0" applyFont="1" applyBorder="1" applyProtection="1"/>
    <xf numFmtId="0" fontId="14" fillId="0" borderId="0" xfId="0" applyFont="1" applyFill="1" applyBorder="1" applyProtection="1"/>
    <xf numFmtId="164" fontId="3" fillId="8" borderId="1" xfId="0" applyNumberFormat="1" applyFont="1" applyFill="1" applyBorder="1" applyProtection="1">
      <protection locked="0"/>
    </xf>
    <xf numFmtId="0" fontId="3" fillId="8" borderId="1" xfId="0" applyFont="1" applyFill="1" applyBorder="1" applyProtection="1">
      <protection locked="0"/>
    </xf>
    <xf numFmtId="2" fontId="3" fillId="8" borderId="1" xfId="0" applyNumberFormat="1" applyFont="1" applyFill="1" applyBorder="1" applyProtection="1">
      <protection locked="0"/>
    </xf>
    <xf numFmtId="1" fontId="3" fillId="8" borderId="1" xfId="0" applyNumberFormat="1" applyFont="1" applyFill="1" applyBorder="1" applyProtection="1">
      <protection locked="0"/>
    </xf>
    <xf numFmtId="10" fontId="3" fillId="8" borderId="1" xfId="0" applyNumberFormat="1" applyFont="1" applyFill="1" applyBorder="1" applyProtection="1">
      <protection locked="0"/>
    </xf>
    <xf numFmtId="0" fontId="3" fillId="8" borderId="0" xfId="0" applyFont="1" applyFill="1" applyBorder="1" applyProtection="1">
      <protection locked="0"/>
    </xf>
    <xf numFmtId="0" fontId="6" fillId="8" borderId="10" xfId="0" applyFont="1" applyFill="1" applyBorder="1" applyAlignment="1" applyProtection="1">
      <alignment horizontal="center"/>
      <protection locked="0"/>
    </xf>
    <xf numFmtId="0" fontId="6" fillId="8" borderId="0" xfId="0" applyFont="1" applyFill="1" applyBorder="1" applyAlignment="1" applyProtection="1">
      <alignment horizontal="center"/>
      <protection locked="0"/>
    </xf>
    <xf numFmtId="8" fontId="6" fillId="8" borderId="8" xfId="0" applyNumberFormat="1" applyFont="1" applyFill="1" applyBorder="1" applyAlignment="1" applyProtection="1">
      <alignment horizontal="center"/>
      <protection locked="0"/>
    </xf>
    <xf numFmtId="164" fontId="6" fillId="8" borderId="8" xfId="0" applyNumberFormat="1" applyFont="1" applyFill="1" applyBorder="1" applyAlignment="1" applyProtection="1">
      <alignment horizontal="center"/>
      <protection locked="0"/>
    </xf>
    <xf numFmtId="0" fontId="6" fillId="8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workbookViewId="0">
      <selection activeCell="E15" sqref="E15"/>
    </sheetView>
  </sheetViews>
  <sheetFormatPr defaultColWidth="9.109375" defaultRowHeight="13.8" x14ac:dyDescent="0.3"/>
  <cols>
    <col min="1" max="1" width="32.6640625" style="1" customWidth="1"/>
    <col min="2" max="2" width="11" style="1" customWidth="1"/>
    <col min="3" max="3" width="9.5546875" style="1" customWidth="1"/>
    <col min="4" max="4" width="8.33203125" style="1" customWidth="1"/>
    <col min="5" max="5" width="11.109375" style="1" customWidth="1"/>
    <col min="6" max="6" width="5.33203125" style="1" customWidth="1"/>
    <col min="7" max="7" width="12.88671875" style="1" customWidth="1"/>
    <col min="8" max="8" width="11.6640625" style="1" customWidth="1"/>
    <col min="9" max="9" width="10.6640625" style="1" customWidth="1"/>
    <col min="10" max="10" width="13.6640625" style="1" customWidth="1"/>
    <col min="11" max="11" width="11.6640625" style="1" customWidth="1"/>
    <col min="12" max="16384" width="9.109375" style="1"/>
  </cols>
  <sheetData>
    <row r="1" spans="1:12" ht="15.6" x14ac:dyDescent="0.3">
      <c r="A1" s="4" t="s">
        <v>0</v>
      </c>
      <c r="B1" s="5"/>
      <c r="C1" s="5"/>
      <c r="D1" s="5"/>
    </row>
    <row r="2" spans="1:12" ht="15.6" x14ac:dyDescent="0.3">
      <c r="A2" s="37" t="s">
        <v>1</v>
      </c>
      <c r="B2" s="5"/>
      <c r="C2" s="5"/>
      <c r="D2" s="5"/>
      <c r="H2" s="24"/>
      <c r="I2" s="24"/>
      <c r="J2" s="24"/>
      <c r="K2" s="24"/>
      <c r="L2" s="24"/>
    </row>
    <row r="3" spans="1:12" ht="15.6" x14ac:dyDescent="0.3">
      <c r="A3" s="4" t="s">
        <v>2</v>
      </c>
      <c r="B3" s="6"/>
      <c r="D3" s="5"/>
    </row>
    <row r="4" spans="1:12" x14ac:dyDescent="0.3">
      <c r="A4" s="12" t="s">
        <v>3</v>
      </c>
      <c r="B4" s="13"/>
      <c r="C4" s="13"/>
      <c r="D4" s="13"/>
      <c r="E4" s="14"/>
      <c r="G4" s="24"/>
      <c r="H4" s="26"/>
      <c r="I4" s="26"/>
      <c r="J4" s="26"/>
    </row>
    <row r="5" spans="1:12" s="7" customFormat="1" x14ac:dyDescent="0.3">
      <c r="A5" s="31" t="s">
        <v>4</v>
      </c>
      <c r="B5" s="31" t="s">
        <v>5</v>
      </c>
      <c r="C5" s="31" t="s">
        <v>6</v>
      </c>
      <c r="D5" s="31" t="s">
        <v>7</v>
      </c>
      <c r="E5" s="32" t="s">
        <v>8</v>
      </c>
      <c r="F5" s="8"/>
      <c r="G5" s="24"/>
      <c r="I5" s="15"/>
      <c r="J5" s="18" t="s">
        <v>83</v>
      </c>
      <c r="K5" s="22"/>
    </row>
    <row r="6" spans="1:12" x14ac:dyDescent="0.3">
      <c r="A6" s="58" t="s">
        <v>9</v>
      </c>
      <c r="B6" s="58" t="s">
        <v>10</v>
      </c>
      <c r="C6" s="36">
        <v>0.45</v>
      </c>
      <c r="D6" s="58">
        <v>120</v>
      </c>
      <c r="E6" s="17">
        <f>(C6*D6)</f>
        <v>54</v>
      </c>
      <c r="F6" s="9"/>
      <c r="G6" s="25"/>
      <c r="I6" s="19" t="s">
        <v>11</v>
      </c>
      <c r="J6" s="20" t="s">
        <v>12</v>
      </c>
      <c r="K6" s="19" t="s">
        <v>13</v>
      </c>
    </row>
    <row r="7" spans="1:12" x14ac:dyDescent="0.3">
      <c r="A7" s="58" t="s">
        <v>14</v>
      </c>
      <c r="B7" s="58" t="s">
        <v>10</v>
      </c>
      <c r="C7" s="36">
        <v>0.56000000000000005</v>
      </c>
      <c r="D7" s="58">
        <v>100</v>
      </c>
      <c r="E7" s="17">
        <f>(C7*D7)</f>
        <v>56.000000000000007</v>
      </c>
      <c r="F7" s="9"/>
      <c r="G7" s="23" t="s">
        <v>82</v>
      </c>
      <c r="H7" s="55"/>
      <c r="I7" s="62">
        <v>14</v>
      </c>
      <c r="J7" s="63">
        <v>10</v>
      </c>
      <c r="K7" s="62">
        <v>6</v>
      </c>
    </row>
    <row r="8" spans="1:12" x14ac:dyDescent="0.3">
      <c r="A8" s="58" t="s">
        <v>15</v>
      </c>
      <c r="B8" s="58" t="s">
        <v>10</v>
      </c>
      <c r="C8" s="36">
        <v>0.33</v>
      </c>
      <c r="D8" s="58">
        <v>100</v>
      </c>
      <c r="E8" s="17">
        <f>(C8*D8)</f>
        <v>33</v>
      </c>
      <c r="F8" s="9"/>
      <c r="G8" s="21" t="s">
        <v>16</v>
      </c>
      <c r="H8" s="58">
        <v>1100</v>
      </c>
      <c r="I8" s="17">
        <f>(I$7*H8)-$E$30-$E$42-$E46</f>
        <v>6716.6706712499999</v>
      </c>
      <c r="J8" s="17">
        <f>(J$7*H8)-$E$30-$E$42-$E46</f>
        <v>2316.6706712499999</v>
      </c>
      <c r="K8" s="17">
        <f>(K$7*H8)-$E$30-$E$42-$E46</f>
        <v>-2083.3293287500001</v>
      </c>
    </row>
    <row r="9" spans="1:12" x14ac:dyDescent="0.3">
      <c r="A9" s="58" t="s">
        <v>17</v>
      </c>
      <c r="B9" s="58" t="s">
        <v>18</v>
      </c>
      <c r="C9" s="36">
        <v>42</v>
      </c>
      <c r="D9" s="58">
        <v>1</v>
      </c>
      <c r="E9" s="17">
        <f>(C9*D9)/3</f>
        <v>14</v>
      </c>
      <c r="F9" s="9"/>
      <c r="G9" s="21" t="s">
        <v>19</v>
      </c>
      <c r="H9" s="58">
        <v>900</v>
      </c>
      <c r="I9" s="17">
        <f>(I$7*H9)-$E$30-$E$42-$E47</f>
        <v>4666.6706712499999</v>
      </c>
      <c r="J9" s="17">
        <f>(J$7*H9)-$E$30-$E$42-$E47</f>
        <v>1066.6706712499999</v>
      </c>
      <c r="K9" s="17">
        <f>(K$7*H9)-$E$30-$E$42-$E47</f>
        <v>-2533.3293287500001</v>
      </c>
    </row>
    <row r="10" spans="1:12" x14ac:dyDescent="0.3">
      <c r="A10" s="58" t="s">
        <v>20</v>
      </c>
      <c r="B10" s="58" t="s">
        <v>10</v>
      </c>
      <c r="C10" s="36">
        <v>4.5</v>
      </c>
      <c r="D10" s="58">
        <v>1.5</v>
      </c>
      <c r="E10" s="17">
        <f>(C10*D10)</f>
        <v>6.75</v>
      </c>
      <c r="F10" s="9"/>
      <c r="G10" s="21" t="s">
        <v>21</v>
      </c>
      <c r="H10" s="58">
        <v>700</v>
      </c>
      <c r="I10" s="17">
        <f>(I$7*H10)-$E$30-$E$42-$E48</f>
        <v>2616.6706712499999</v>
      </c>
      <c r="J10" s="17">
        <f>(J$7*H10)-$E$30-$E$42-$E48</f>
        <v>-183.32932875000006</v>
      </c>
      <c r="K10" s="17">
        <f>(K$7*H10)-$E$30-$E$42-$E48</f>
        <v>-2983.3293287500001</v>
      </c>
    </row>
    <row r="11" spans="1:12" x14ac:dyDescent="0.3">
      <c r="A11" s="58" t="s">
        <v>60</v>
      </c>
      <c r="B11" s="58" t="s">
        <v>10</v>
      </c>
      <c r="C11" s="36">
        <v>0.4</v>
      </c>
      <c r="D11" s="58">
        <v>20</v>
      </c>
      <c r="E11" s="17">
        <f>(C11*D11)</f>
        <v>8</v>
      </c>
      <c r="F11" s="9"/>
      <c r="G11" s="25"/>
      <c r="H11" s="9"/>
      <c r="I11" s="9"/>
      <c r="J11" s="9"/>
    </row>
    <row r="12" spans="1:12" x14ac:dyDescent="0.3">
      <c r="A12" s="58" t="s">
        <v>77</v>
      </c>
      <c r="B12" s="58" t="s">
        <v>22</v>
      </c>
      <c r="C12" s="36">
        <v>77.72</v>
      </c>
      <c r="D12" s="58">
        <v>16</v>
      </c>
      <c r="E12" s="17">
        <f t="shared" ref="E12" si="0">(C12*D12)</f>
        <v>1243.52</v>
      </c>
      <c r="F12" s="9"/>
      <c r="G12" s="24" t="s">
        <v>84</v>
      </c>
      <c r="H12" s="24"/>
    </row>
    <row r="13" spans="1:12" x14ac:dyDescent="0.3">
      <c r="A13" s="58" t="s">
        <v>23</v>
      </c>
      <c r="B13" s="58" t="s">
        <v>67</v>
      </c>
      <c r="C13" s="36">
        <v>9.5</v>
      </c>
      <c r="D13" s="58">
        <v>125</v>
      </c>
      <c r="E13" s="17">
        <f>(C13*D13)</f>
        <v>1187.5</v>
      </c>
      <c r="F13" s="9"/>
    </row>
    <row r="14" spans="1:12" x14ac:dyDescent="0.3">
      <c r="A14" s="58" t="s">
        <v>95</v>
      </c>
      <c r="B14" s="58" t="s">
        <v>68</v>
      </c>
      <c r="C14" s="36">
        <v>51</v>
      </c>
      <c r="D14" s="58">
        <v>24</v>
      </c>
      <c r="E14" s="17">
        <f>(C14*D14)/3</f>
        <v>408</v>
      </c>
      <c r="F14" s="9"/>
    </row>
    <row r="15" spans="1:12" x14ac:dyDescent="0.3">
      <c r="A15" s="58" t="s">
        <v>65</v>
      </c>
      <c r="B15" s="58" t="s">
        <v>69</v>
      </c>
      <c r="C15" s="36">
        <v>7</v>
      </c>
      <c r="D15" s="58">
        <v>10</v>
      </c>
      <c r="E15" s="17">
        <f>(C15*D15)</f>
        <v>70</v>
      </c>
      <c r="F15" s="9"/>
    </row>
    <row r="16" spans="1:12" x14ac:dyDescent="0.3">
      <c r="A16" s="58" t="s">
        <v>24</v>
      </c>
      <c r="B16" s="58" t="s">
        <v>25</v>
      </c>
      <c r="C16" s="36">
        <v>6.5799999999999997E-2</v>
      </c>
      <c r="D16" s="58">
        <v>7260</v>
      </c>
      <c r="E16" s="17">
        <f t="shared" ref="E16" si="1">(C16*D16)</f>
        <v>477.70799999999997</v>
      </c>
      <c r="F16" s="9"/>
      <c r="G16" s="12" t="s">
        <v>26</v>
      </c>
      <c r="H16" s="15"/>
      <c r="I16" s="14"/>
      <c r="J16" s="14"/>
      <c r="K16" s="14"/>
    </row>
    <row r="17" spans="1:11" ht="15" x14ac:dyDescent="0.3">
      <c r="A17" s="58" t="s">
        <v>70</v>
      </c>
      <c r="B17" s="58" t="s">
        <v>56</v>
      </c>
      <c r="C17" s="36">
        <v>8.6300000000000008</v>
      </c>
      <c r="D17" s="58">
        <v>0.42</v>
      </c>
      <c r="E17" s="17">
        <f>(C17*D17)*H21</f>
        <v>1.8123</v>
      </c>
      <c r="F17" s="9"/>
      <c r="G17" s="12" t="s">
        <v>27</v>
      </c>
      <c r="H17" s="15"/>
      <c r="I17" s="14"/>
      <c r="J17" s="14"/>
      <c r="K17" s="14"/>
    </row>
    <row r="18" spans="1:11" ht="15" x14ac:dyDescent="0.3">
      <c r="A18" s="58" t="s">
        <v>71</v>
      </c>
      <c r="B18" s="58" t="s">
        <v>56</v>
      </c>
      <c r="C18" s="36">
        <v>15.63</v>
      </c>
      <c r="D18" s="58">
        <v>1</v>
      </c>
      <c r="E18" s="17">
        <f>(C18*D18)*H21</f>
        <v>7.8150000000000004</v>
      </c>
      <c r="F18" s="9"/>
      <c r="G18" s="47" t="s">
        <v>28</v>
      </c>
      <c r="H18" s="64">
        <v>6</v>
      </c>
      <c r="I18" s="48" t="s">
        <v>29</v>
      </c>
      <c r="J18" s="48"/>
      <c r="K18" s="49"/>
    </row>
    <row r="19" spans="1:11" ht="15" x14ac:dyDescent="0.3">
      <c r="A19" s="58" t="s">
        <v>72</v>
      </c>
      <c r="B19" s="58" t="s">
        <v>56</v>
      </c>
      <c r="C19" s="36">
        <v>2.25</v>
      </c>
      <c r="D19" s="58">
        <v>1.2</v>
      </c>
      <c r="E19" s="17">
        <f>(C19*D19)*H21</f>
        <v>1.3499999999999999</v>
      </c>
      <c r="F19" s="9"/>
      <c r="G19" s="53" t="s">
        <v>30</v>
      </c>
      <c r="H19" s="65">
        <v>1</v>
      </c>
      <c r="I19" s="46" t="s">
        <v>31</v>
      </c>
      <c r="J19" s="46"/>
      <c r="K19" s="50"/>
    </row>
    <row r="20" spans="1:11" x14ac:dyDescent="0.3">
      <c r="A20" s="58" t="s">
        <v>63</v>
      </c>
      <c r="B20" s="58" t="s">
        <v>62</v>
      </c>
      <c r="C20" s="36">
        <v>0.54</v>
      </c>
      <c r="D20" s="58">
        <v>12.8</v>
      </c>
      <c r="E20" s="17">
        <f>C20*D20</f>
        <v>6.9120000000000008</v>
      </c>
      <c r="F20" s="9"/>
      <c r="G20" s="53" t="s">
        <v>30</v>
      </c>
      <c r="H20" s="65">
        <v>2</v>
      </c>
      <c r="I20" s="46" t="s">
        <v>66</v>
      </c>
      <c r="J20" s="46"/>
      <c r="K20" s="50"/>
    </row>
    <row r="21" spans="1:11" x14ac:dyDescent="0.3">
      <c r="A21" s="58" t="s">
        <v>61</v>
      </c>
      <c r="B21" s="58" t="s">
        <v>62</v>
      </c>
      <c r="C21" s="36">
        <v>4.0599999999999996</v>
      </c>
      <c r="D21" s="58">
        <v>12</v>
      </c>
      <c r="E21" s="17">
        <f t="shared" ref="E21:E23" si="2">C21*D21</f>
        <v>48.72</v>
      </c>
      <c r="F21" s="9"/>
      <c r="G21" s="53" t="s">
        <v>30</v>
      </c>
      <c r="H21" s="66">
        <f>1-(((43560/H18)*3)/43560)</f>
        <v>0.5</v>
      </c>
      <c r="I21" s="46" t="s">
        <v>32</v>
      </c>
      <c r="J21" s="46"/>
      <c r="K21" s="50"/>
    </row>
    <row r="22" spans="1:11" x14ac:dyDescent="0.3">
      <c r="A22" s="58" t="s">
        <v>75</v>
      </c>
      <c r="B22" s="58" t="s">
        <v>56</v>
      </c>
      <c r="C22" s="36">
        <v>5.13</v>
      </c>
      <c r="D22" s="58">
        <v>7.5</v>
      </c>
      <c r="E22" s="17">
        <f t="shared" si="2"/>
        <v>38.475000000000001</v>
      </c>
      <c r="F22" s="9"/>
      <c r="G22" s="53" t="s">
        <v>30</v>
      </c>
      <c r="H22" s="67">
        <f>43560/H18</f>
        <v>7260</v>
      </c>
      <c r="I22" s="46" t="s">
        <v>33</v>
      </c>
      <c r="J22" s="46"/>
      <c r="K22" s="50"/>
    </row>
    <row r="23" spans="1:11" x14ac:dyDescent="0.3">
      <c r="A23" s="24" t="s">
        <v>76</v>
      </c>
      <c r="B23" s="58" t="s">
        <v>10</v>
      </c>
      <c r="C23" s="59">
        <v>6</v>
      </c>
      <c r="D23" s="58">
        <v>4.5</v>
      </c>
      <c r="E23" s="17">
        <f t="shared" si="2"/>
        <v>27</v>
      </c>
      <c r="F23" s="9"/>
      <c r="G23" s="54" t="s">
        <v>30</v>
      </c>
      <c r="H23" s="68">
        <f>(H22/H19)*H20</f>
        <v>14520</v>
      </c>
      <c r="I23" s="51" t="s">
        <v>34</v>
      </c>
      <c r="J23" s="51"/>
      <c r="K23" s="52"/>
    </row>
    <row r="24" spans="1:11" x14ac:dyDescent="0.3">
      <c r="A24" s="58" t="s">
        <v>64</v>
      </c>
      <c r="B24" s="58" t="s">
        <v>41</v>
      </c>
      <c r="C24" s="36">
        <v>10</v>
      </c>
      <c r="D24" s="58">
        <v>20</v>
      </c>
      <c r="E24" s="17">
        <f>C24*D24</f>
        <v>200</v>
      </c>
      <c r="F24" s="9"/>
      <c r="G24" s="24"/>
      <c r="H24" s="24"/>
      <c r="I24" s="24"/>
      <c r="J24" s="24"/>
    </row>
    <row r="25" spans="1:11" x14ac:dyDescent="0.3">
      <c r="A25" s="58" t="s">
        <v>35</v>
      </c>
      <c r="B25" s="58" t="s">
        <v>36</v>
      </c>
      <c r="C25" s="36">
        <v>135</v>
      </c>
      <c r="D25" s="58">
        <v>1</v>
      </c>
      <c r="E25" s="17">
        <f>(C25*D25)</f>
        <v>135</v>
      </c>
      <c r="F25" s="9"/>
      <c r="G25" s="24"/>
      <c r="H25" s="24"/>
      <c r="I25" s="24"/>
      <c r="J25" s="24"/>
    </row>
    <row r="26" spans="1:11" x14ac:dyDescent="0.3">
      <c r="A26" s="58" t="s">
        <v>37</v>
      </c>
      <c r="B26" s="58" t="s">
        <v>38</v>
      </c>
      <c r="C26" s="36">
        <v>35</v>
      </c>
      <c r="D26" s="58">
        <v>1</v>
      </c>
      <c r="E26" s="17">
        <f>(C26*D26)</f>
        <v>35</v>
      </c>
      <c r="F26" s="9"/>
      <c r="G26" s="57"/>
    </row>
    <row r="27" spans="1:11" x14ac:dyDescent="0.3">
      <c r="A27" s="58" t="s">
        <v>39</v>
      </c>
      <c r="B27" s="58" t="s">
        <v>36</v>
      </c>
      <c r="C27" s="36">
        <v>80</v>
      </c>
      <c r="D27" s="58">
        <v>1</v>
      </c>
      <c r="E27" s="17">
        <f>(C27*D27)</f>
        <v>80</v>
      </c>
      <c r="F27" s="9"/>
    </row>
    <row r="28" spans="1:11" x14ac:dyDescent="0.3">
      <c r="A28" s="58" t="s">
        <v>40</v>
      </c>
      <c r="B28" s="58" t="s">
        <v>36</v>
      </c>
      <c r="C28" s="36">
        <v>20</v>
      </c>
      <c r="D28" s="58">
        <v>1</v>
      </c>
      <c r="E28" s="17">
        <f>(C28*D28)</f>
        <v>20</v>
      </c>
      <c r="F28" s="9"/>
    </row>
    <row r="29" spans="1:11" ht="15" x14ac:dyDescent="0.3">
      <c r="A29" s="58" t="s">
        <v>42</v>
      </c>
      <c r="B29" s="36">
        <f>SUM(E6:E28)</f>
        <v>4160.5622999999996</v>
      </c>
      <c r="C29" s="60">
        <v>6</v>
      </c>
      <c r="D29" s="61">
        <v>2.5000000000000001E-2</v>
      </c>
      <c r="E29" s="17">
        <f>B29*(C29/12)*D29</f>
        <v>52.007028749999996</v>
      </c>
      <c r="F29" s="9"/>
    </row>
    <row r="30" spans="1:11" x14ac:dyDescent="0.3">
      <c r="A30" s="41" t="s">
        <v>43</v>
      </c>
      <c r="B30" s="42"/>
      <c r="C30" s="42"/>
      <c r="D30" s="42"/>
      <c r="E30" s="43">
        <f>SUM(E6:E29)</f>
        <v>4212.5693287499998</v>
      </c>
      <c r="F30" s="11"/>
    </row>
    <row r="31" spans="1:11" x14ac:dyDescent="0.3">
      <c r="A31" s="39"/>
      <c r="B31" s="24"/>
      <c r="C31" s="24"/>
      <c r="D31" s="24"/>
      <c r="E31" s="40"/>
      <c r="F31" s="11"/>
    </row>
    <row r="32" spans="1:11" x14ac:dyDescent="0.3">
      <c r="A32" s="12" t="s">
        <v>44</v>
      </c>
      <c r="B32" s="71"/>
      <c r="C32" s="71"/>
      <c r="D32" s="71"/>
      <c r="E32" s="71"/>
    </row>
    <row r="33" spans="1:11" x14ac:dyDescent="0.3">
      <c r="A33" s="44" t="s">
        <v>4</v>
      </c>
      <c r="B33" s="44" t="s">
        <v>5</v>
      </c>
      <c r="C33" s="44" t="s">
        <v>6</v>
      </c>
      <c r="D33" s="44" t="s">
        <v>7</v>
      </c>
      <c r="E33" s="45" t="s">
        <v>8</v>
      </c>
      <c r="F33" s="8"/>
      <c r="G33" s="24"/>
      <c r="H33" s="24"/>
    </row>
    <row r="34" spans="1:11" x14ac:dyDescent="0.3">
      <c r="A34" s="58" t="s">
        <v>45</v>
      </c>
      <c r="B34" s="58" t="s">
        <v>46</v>
      </c>
      <c r="C34" s="36">
        <v>8.4</v>
      </c>
      <c r="D34" s="58">
        <v>1</v>
      </c>
      <c r="E34" s="17">
        <f>C34*D34</f>
        <v>8.4</v>
      </c>
      <c r="F34" s="9"/>
      <c r="G34" s="24"/>
      <c r="H34" s="24"/>
    </row>
    <row r="35" spans="1:11" x14ac:dyDescent="0.3">
      <c r="A35" s="58" t="s">
        <v>47</v>
      </c>
      <c r="B35" s="58" t="s">
        <v>46</v>
      </c>
      <c r="C35" s="36">
        <v>9.2899999999999991</v>
      </c>
      <c r="D35" s="58">
        <v>5</v>
      </c>
      <c r="E35" s="17">
        <f t="shared" ref="E35:E41" si="3">C35*D35</f>
        <v>46.449999999999996</v>
      </c>
      <c r="F35" s="9"/>
    </row>
    <row r="36" spans="1:11" x14ac:dyDescent="0.3">
      <c r="A36" s="58" t="s">
        <v>57</v>
      </c>
      <c r="B36" s="58" t="s">
        <v>36</v>
      </c>
      <c r="C36" s="36">
        <v>21.7</v>
      </c>
      <c r="D36" s="58">
        <v>1</v>
      </c>
      <c r="E36" s="17">
        <f t="shared" si="3"/>
        <v>21.7</v>
      </c>
      <c r="F36" s="9"/>
      <c r="G36" s="24"/>
      <c r="H36" s="24"/>
      <c r="I36" s="24"/>
      <c r="J36" s="24"/>
      <c r="K36" s="24"/>
    </row>
    <row r="37" spans="1:11" x14ac:dyDescent="0.3">
      <c r="A37" s="58" t="s">
        <v>48</v>
      </c>
      <c r="B37" s="58" t="s">
        <v>36</v>
      </c>
      <c r="C37" s="36">
        <v>18.100000000000001</v>
      </c>
      <c r="D37" s="58">
        <v>1</v>
      </c>
      <c r="E37" s="17">
        <f t="shared" si="3"/>
        <v>18.100000000000001</v>
      </c>
      <c r="F37" s="9"/>
    </row>
    <row r="38" spans="1:11" x14ac:dyDescent="0.3">
      <c r="A38" s="58" t="s">
        <v>58</v>
      </c>
      <c r="B38" s="58" t="s">
        <v>36</v>
      </c>
      <c r="C38" s="36">
        <v>15</v>
      </c>
      <c r="D38" s="58">
        <v>1</v>
      </c>
      <c r="E38" s="17">
        <f>C38*D38</f>
        <v>15</v>
      </c>
      <c r="F38" s="9"/>
    </row>
    <row r="39" spans="1:11" x14ac:dyDescent="0.3">
      <c r="A39" s="58" t="s">
        <v>59</v>
      </c>
      <c r="B39" s="58" t="s">
        <v>36</v>
      </c>
      <c r="C39" s="36">
        <v>30</v>
      </c>
      <c r="D39" s="58">
        <v>1</v>
      </c>
      <c r="E39" s="17">
        <f>C39*D39</f>
        <v>30</v>
      </c>
      <c r="F39" s="9"/>
    </row>
    <row r="40" spans="1:11" ht="15" x14ac:dyDescent="0.3">
      <c r="A40" s="58" t="s">
        <v>80</v>
      </c>
      <c r="B40" s="58" t="s">
        <v>93</v>
      </c>
      <c r="C40" s="36">
        <v>181.47</v>
      </c>
      <c r="D40" s="58">
        <v>1</v>
      </c>
      <c r="E40" s="17">
        <f t="shared" si="3"/>
        <v>181.47</v>
      </c>
      <c r="F40" s="9"/>
    </row>
    <row r="41" spans="1:11" ht="15" x14ac:dyDescent="0.3">
      <c r="A41" s="58" t="s">
        <v>81</v>
      </c>
      <c r="B41" s="58" t="s">
        <v>94</v>
      </c>
      <c r="C41" s="36">
        <v>6.16</v>
      </c>
      <c r="D41" s="58">
        <v>4</v>
      </c>
      <c r="E41" s="17">
        <f t="shared" si="3"/>
        <v>24.64</v>
      </c>
      <c r="F41" s="9"/>
    </row>
    <row r="42" spans="1:11" x14ac:dyDescent="0.3">
      <c r="A42" s="41" t="s">
        <v>49</v>
      </c>
      <c r="B42" s="42"/>
      <c r="C42" s="42"/>
      <c r="D42" s="42"/>
      <c r="E42" s="43">
        <f>SUM(E34:E41)</f>
        <v>345.76</v>
      </c>
      <c r="F42" s="9"/>
    </row>
    <row r="43" spans="1:11" x14ac:dyDescent="0.3">
      <c r="A43" s="39"/>
      <c r="B43" s="24"/>
      <c r="C43" s="24"/>
      <c r="D43" s="24"/>
      <c r="E43" s="40"/>
      <c r="F43" s="9"/>
    </row>
    <row r="44" spans="1:11" x14ac:dyDescent="0.3">
      <c r="A44" s="12" t="s">
        <v>50</v>
      </c>
      <c r="B44" s="15"/>
      <c r="C44" s="15"/>
      <c r="D44" s="15"/>
      <c r="E44" s="15"/>
      <c r="F44" s="9"/>
      <c r="G44" s="10"/>
      <c r="H44" s="10"/>
      <c r="I44" s="10"/>
      <c r="J44" s="10"/>
    </row>
    <row r="45" spans="1:11" x14ac:dyDescent="0.3">
      <c r="A45" s="31" t="s">
        <v>4</v>
      </c>
      <c r="B45" s="31" t="s">
        <v>5</v>
      </c>
      <c r="C45" s="31" t="s">
        <v>6</v>
      </c>
      <c r="D45" s="31" t="s">
        <v>7</v>
      </c>
      <c r="E45" s="32" t="s">
        <v>8</v>
      </c>
      <c r="F45" s="9"/>
      <c r="G45" s="10"/>
      <c r="H45" s="10"/>
      <c r="I45" s="10"/>
      <c r="J45" s="10"/>
      <c r="K45" s="10"/>
    </row>
    <row r="46" spans="1:11" ht="15" x14ac:dyDescent="0.3">
      <c r="A46" s="16" t="s">
        <v>86</v>
      </c>
      <c r="B46" s="16" t="s">
        <v>51</v>
      </c>
      <c r="C46" s="36">
        <f>1.5+1.4+0.85</f>
        <v>3.75</v>
      </c>
      <c r="D46" s="38">
        <v>1100</v>
      </c>
      <c r="E46" s="17">
        <f>C46*D46</f>
        <v>4125</v>
      </c>
      <c r="F46" s="9"/>
      <c r="K46" s="10"/>
    </row>
    <row r="47" spans="1:11" ht="15" x14ac:dyDescent="0.3">
      <c r="A47" s="16" t="s">
        <v>88</v>
      </c>
      <c r="B47" s="16" t="s">
        <v>51</v>
      </c>
      <c r="C47" s="36">
        <f t="shared" ref="C47:C48" si="4">1.5+1.4+0.85</f>
        <v>3.75</v>
      </c>
      <c r="D47" s="38">
        <v>900</v>
      </c>
      <c r="E47" s="17">
        <f>C47*D47</f>
        <v>3375</v>
      </c>
      <c r="F47" s="9"/>
      <c r="K47" s="10"/>
    </row>
    <row r="48" spans="1:11" ht="15" x14ac:dyDescent="0.3">
      <c r="A48" s="16" t="s">
        <v>87</v>
      </c>
      <c r="B48" s="16" t="s">
        <v>51</v>
      </c>
      <c r="C48" s="36">
        <f t="shared" si="4"/>
        <v>3.75</v>
      </c>
      <c r="D48" s="38">
        <v>700</v>
      </c>
      <c r="E48" s="17">
        <f>C48*D48</f>
        <v>2625</v>
      </c>
      <c r="F48" s="9"/>
      <c r="K48" s="10"/>
    </row>
    <row r="49" spans="1:11" x14ac:dyDescent="0.3">
      <c r="E49" s="9"/>
      <c r="F49" s="9"/>
      <c r="K49" s="10"/>
    </row>
    <row r="50" spans="1:11" x14ac:dyDescent="0.3">
      <c r="A50" s="33" t="s">
        <v>52</v>
      </c>
      <c r="B50" s="34"/>
      <c r="C50" s="27"/>
      <c r="D50" s="27"/>
      <c r="E50" s="28">
        <f>E30+E42+E47</f>
        <v>7933.3293287500001</v>
      </c>
      <c r="F50" s="3"/>
      <c r="K50" s="10"/>
    </row>
    <row r="51" spans="1:11" x14ac:dyDescent="0.3">
      <c r="A51" s="33" t="s">
        <v>53</v>
      </c>
      <c r="B51" s="34"/>
      <c r="C51" s="27"/>
      <c r="D51" s="27"/>
      <c r="E51" s="28">
        <f>J7*H9</f>
        <v>9000</v>
      </c>
      <c r="K51" s="10"/>
    </row>
    <row r="52" spans="1:11" x14ac:dyDescent="0.3">
      <c r="A52" s="33" t="s">
        <v>54</v>
      </c>
      <c r="B52" s="35"/>
      <c r="C52" s="29"/>
      <c r="D52" s="29"/>
      <c r="E52" s="30">
        <f>SUM(E51-E50)</f>
        <v>1066.6706712499999</v>
      </c>
      <c r="K52" s="10"/>
    </row>
    <row r="53" spans="1:11" x14ac:dyDescent="0.3">
      <c r="K53" s="10"/>
    </row>
    <row r="54" spans="1:11" ht="15" x14ac:dyDescent="0.3">
      <c r="A54" s="69" t="s">
        <v>74</v>
      </c>
      <c r="G54" s="56">
        <f>H21</f>
        <v>0.5</v>
      </c>
      <c r="H54" s="1" t="s">
        <v>73</v>
      </c>
      <c r="K54" s="10"/>
    </row>
    <row r="55" spans="1:11" x14ac:dyDescent="0.3">
      <c r="A55" s="24"/>
      <c r="B55" s="2"/>
      <c r="C55" s="2"/>
      <c r="D55" s="2"/>
      <c r="E55" s="3"/>
      <c r="K55" s="10"/>
    </row>
    <row r="56" spans="1:11" ht="15" x14ac:dyDescent="0.3">
      <c r="A56" s="69" t="s">
        <v>78</v>
      </c>
      <c r="K56" s="10"/>
    </row>
    <row r="57" spans="1:11" x14ac:dyDescent="0.3">
      <c r="A57" s="24"/>
      <c r="F57" s="24"/>
      <c r="K57" s="10"/>
    </row>
    <row r="58" spans="1:11" ht="15" x14ac:dyDescent="0.3">
      <c r="A58" s="69" t="s">
        <v>79</v>
      </c>
    </row>
    <row r="59" spans="1:11" x14ac:dyDescent="0.3">
      <c r="A59" s="24" t="s">
        <v>89</v>
      </c>
    </row>
    <row r="60" spans="1:11" x14ac:dyDescent="0.3">
      <c r="A60" s="24"/>
      <c r="G60" s="24"/>
    </row>
    <row r="61" spans="1:11" ht="17.399999999999999" x14ac:dyDescent="0.3">
      <c r="A61" s="70" t="s">
        <v>85</v>
      </c>
    </row>
  </sheetData>
  <sheetProtection algorithmName="SHA-512" hashValue="JftsX54qEq2ls/cP4z8CSRIhhag3XnRRpL4qYr9AYSl8q5JEw6tJ9N4JQ1tZAtr731zfqiBT8rq5lkWsTVawKw==" saltValue="GsYOjTh+1xyTChkDrAvn2g==" spinCount="100000" sheet="1" objects="1" scenarios="1"/>
  <phoneticPr fontId="1" type="noConversion"/>
  <pageMargins left="0.75" right="0.75" top="1" bottom="1" header="0.5" footer="0.5"/>
  <pageSetup scale="75" orientation="portrait" cellComments="atEnd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workbookViewId="0">
      <selection activeCell="E15" sqref="E15"/>
    </sheetView>
  </sheetViews>
  <sheetFormatPr defaultColWidth="9.109375" defaultRowHeight="13.8" x14ac:dyDescent="0.3"/>
  <cols>
    <col min="1" max="1" width="32.6640625" style="74" customWidth="1"/>
    <col min="2" max="2" width="11" style="74" customWidth="1"/>
    <col min="3" max="3" width="9.5546875" style="74" customWidth="1"/>
    <col min="4" max="4" width="8.33203125" style="74" customWidth="1"/>
    <col min="5" max="5" width="11.109375" style="74" customWidth="1"/>
    <col min="6" max="6" width="5.33203125" style="74" customWidth="1"/>
    <col min="7" max="7" width="12.88671875" style="74" customWidth="1"/>
    <col min="8" max="8" width="11.6640625" style="74" customWidth="1"/>
    <col min="9" max="9" width="10.6640625" style="74" customWidth="1"/>
    <col min="10" max="10" width="13.6640625" style="74" customWidth="1"/>
    <col min="11" max="11" width="11.6640625" style="74" customWidth="1"/>
    <col min="12" max="16384" width="9.109375" style="74"/>
  </cols>
  <sheetData>
    <row r="1" spans="1:12" ht="15.6" x14ac:dyDescent="0.3">
      <c r="A1" s="72" t="s">
        <v>0</v>
      </c>
      <c r="B1" s="73"/>
      <c r="C1" s="73"/>
      <c r="D1" s="73"/>
    </row>
    <row r="2" spans="1:12" ht="15.6" x14ac:dyDescent="0.3">
      <c r="A2" s="75" t="s">
        <v>1</v>
      </c>
      <c r="B2" s="73"/>
      <c r="C2" s="73"/>
      <c r="D2" s="73"/>
      <c r="H2" s="76"/>
      <c r="I2" s="76"/>
      <c r="J2" s="76"/>
      <c r="K2" s="76"/>
      <c r="L2" s="76"/>
    </row>
    <row r="3" spans="1:12" ht="15.6" x14ac:dyDescent="0.3">
      <c r="A3" s="72" t="s">
        <v>55</v>
      </c>
      <c r="B3" s="77"/>
      <c r="D3" s="73"/>
    </row>
    <row r="4" spans="1:12" x14ac:dyDescent="0.3">
      <c r="A4" s="78" t="s">
        <v>3</v>
      </c>
      <c r="B4" s="79"/>
      <c r="C4" s="79"/>
      <c r="D4" s="79"/>
      <c r="E4" s="80"/>
      <c r="G4" s="76"/>
      <c r="H4" s="81"/>
      <c r="I4" s="81"/>
      <c r="J4" s="81"/>
    </row>
    <row r="5" spans="1:12" s="85" customFormat="1" x14ac:dyDescent="0.3">
      <c r="A5" s="82" t="s">
        <v>4</v>
      </c>
      <c r="B5" s="82" t="s">
        <v>5</v>
      </c>
      <c r="C5" s="82" t="s">
        <v>6</v>
      </c>
      <c r="D5" s="82" t="s">
        <v>7</v>
      </c>
      <c r="E5" s="83" t="s">
        <v>8</v>
      </c>
      <c r="F5" s="84"/>
      <c r="G5" s="76"/>
      <c r="I5" s="86"/>
      <c r="J5" s="87" t="s">
        <v>83</v>
      </c>
      <c r="K5" s="88"/>
    </row>
    <row r="6" spans="1:12" x14ac:dyDescent="0.3">
      <c r="A6" s="89" t="s">
        <v>9</v>
      </c>
      <c r="B6" s="89" t="s">
        <v>10</v>
      </c>
      <c r="C6" s="135">
        <v>0.45</v>
      </c>
      <c r="D6" s="136">
        <v>120</v>
      </c>
      <c r="E6" s="90">
        <f>(C6*D6)</f>
        <v>54</v>
      </c>
      <c r="F6" s="91"/>
      <c r="G6" s="92"/>
      <c r="I6" s="93" t="s">
        <v>11</v>
      </c>
      <c r="J6" s="94" t="s">
        <v>12</v>
      </c>
      <c r="K6" s="93" t="s">
        <v>13</v>
      </c>
    </row>
    <row r="7" spans="1:12" x14ac:dyDescent="0.3">
      <c r="A7" s="89" t="s">
        <v>14</v>
      </c>
      <c r="B7" s="89" t="s">
        <v>10</v>
      </c>
      <c r="C7" s="135">
        <v>0.56000000000000005</v>
      </c>
      <c r="D7" s="136">
        <v>100</v>
      </c>
      <c r="E7" s="90">
        <f>(C7*D7)</f>
        <v>56.000000000000007</v>
      </c>
      <c r="F7" s="91"/>
      <c r="G7" s="95" t="s">
        <v>82</v>
      </c>
      <c r="H7" s="96"/>
      <c r="I7" s="143">
        <v>14</v>
      </c>
      <c r="J7" s="144">
        <v>10</v>
      </c>
      <c r="K7" s="143">
        <v>6</v>
      </c>
    </row>
    <row r="8" spans="1:12" x14ac:dyDescent="0.3">
      <c r="A8" s="89" t="s">
        <v>15</v>
      </c>
      <c r="B8" s="89" t="s">
        <v>10</v>
      </c>
      <c r="C8" s="135">
        <v>0.33</v>
      </c>
      <c r="D8" s="136">
        <v>100</v>
      </c>
      <c r="E8" s="90">
        <f>(C8*D8)</f>
        <v>33</v>
      </c>
      <c r="F8" s="91"/>
      <c r="G8" s="97" t="s">
        <v>16</v>
      </c>
      <c r="H8" s="145">
        <v>1100</v>
      </c>
      <c r="I8" s="90">
        <f>(I$7*H8)-$E$40-$E$57-$E61</f>
        <v>6716.6706712499999</v>
      </c>
      <c r="J8" s="90">
        <f>(J$7*H8)-$E$40-$E$57-$E61</f>
        <v>2316.6706712499999</v>
      </c>
      <c r="K8" s="90">
        <f>(K$7*H8)-$E$40-$E$57-$E61</f>
        <v>-2083.3293287500001</v>
      </c>
    </row>
    <row r="9" spans="1:12" x14ac:dyDescent="0.3">
      <c r="A9" s="89" t="s">
        <v>17</v>
      </c>
      <c r="B9" s="89" t="s">
        <v>18</v>
      </c>
      <c r="C9" s="135">
        <v>42</v>
      </c>
      <c r="D9" s="136">
        <v>1</v>
      </c>
      <c r="E9" s="90">
        <f>(C9*D9)/3</f>
        <v>14</v>
      </c>
      <c r="F9" s="91"/>
      <c r="G9" s="97" t="s">
        <v>19</v>
      </c>
      <c r="H9" s="145">
        <v>900</v>
      </c>
      <c r="I9" s="90">
        <f>(I$7*H9)-$E$40-$E$57-$E62</f>
        <v>4666.6706712499999</v>
      </c>
      <c r="J9" s="90">
        <f>(J$7*H9)-$E$40-$E$57-$E62</f>
        <v>1066.6706712499999</v>
      </c>
      <c r="K9" s="90">
        <f>(K$7*H9)-$E$40-$E$57-$E62</f>
        <v>-2533.3293287500001</v>
      </c>
    </row>
    <row r="10" spans="1:12" x14ac:dyDescent="0.3">
      <c r="A10" s="89" t="s">
        <v>20</v>
      </c>
      <c r="B10" s="89" t="s">
        <v>10</v>
      </c>
      <c r="C10" s="135">
        <v>4.5</v>
      </c>
      <c r="D10" s="136">
        <v>1.5</v>
      </c>
      <c r="E10" s="90">
        <f>(C10*D10)</f>
        <v>6.75</v>
      </c>
      <c r="F10" s="91"/>
      <c r="G10" s="97" t="s">
        <v>21</v>
      </c>
      <c r="H10" s="145">
        <v>700</v>
      </c>
      <c r="I10" s="90">
        <f>(I$7*H10)-$E$40-$E$57-$E63</f>
        <v>2616.6706712499999</v>
      </c>
      <c r="J10" s="90">
        <f>(J$7*H10)-$E$40-$E$57-$E63</f>
        <v>-183.32932875000006</v>
      </c>
      <c r="K10" s="90">
        <f>(K$7*H10)-$E$40-$E$57-$E63</f>
        <v>-2983.3293287500001</v>
      </c>
    </row>
    <row r="11" spans="1:12" x14ac:dyDescent="0.3">
      <c r="A11" s="89" t="s">
        <v>60</v>
      </c>
      <c r="B11" s="89" t="s">
        <v>10</v>
      </c>
      <c r="C11" s="135">
        <v>0.4</v>
      </c>
      <c r="D11" s="136">
        <v>20</v>
      </c>
      <c r="E11" s="90">
        <f>(C11*D11)</f>
        <v>8</v>
      </c>
      <c r="F11" s="91"/>
      <c r="G11" s="92"/>
      <c r="H11" s="91"/>
      <c r="I11" s="91"/>
      <c r="J11" s="91"/>
    </row>
    <row r="12" spans="1:12" x14ac:dyDescent="0.3">
      <c r="A12" s="89" t="s">
        <v>77</v>
      </c>
      <c r="B12" s="89" t="s">
        <v>22</v>
      </c>
      <c r="C12" s="135">
        <v>77.72</v>
      </c>
      <c r="D12" s="136">
        <v>16</v>
      </c>
      <c r="E12" s="90">
        <f t="shared" ref="E12" si="0">(C12*D12)</f>
        <v>1243.52</v>
      </c>
      <c r="F12" s="91"/>
      <c r="G12" s="76" t="s">
        <v>84</v>
      </c>
      <c r="H12" s="76"/>
    </row>
    <row r="13" spans="1:12" x14ac:dyDescent="0.3">
      <c r="A13" s="89" t="s">
        <v>23</v>
      </c>
      <c r="B13" s="136" t="s">
        <v>67</v>
      </c>
      <c r="C13" s="135">
        <v>9.5</v>
      </c>
      <c r="D13" s="136">
        <v>125</v>
      </c>
      <c r="E13" s="90">
        <f>(C13*D13)</f>
        <v>1187.5</v>
      </c>
      <c r="F13" s="91"/>
    </row>
    <row r="14" spans="1:12" x14ac:dyDescent="0.3">
      <c r="A14" s="89" t="s">
        <v>95</v>
      </c>
      <c r="B14" s="136" t="s">
        <v>68</v>
      </c>
      <c r="C14" s="135">
        <v>51</v>
      </c>
      <c r="D14" s="136">
        <v>24</v>
      </c>
      <c r="E14" s="90">
        <f>(C14*D14)/3</f>
        <v>408</v>
      </c>
      <c r="F14" s="91"/>
    </row>
    <row r="15" spans="1:12" x14ac:dyDescent="0.3">
      <c r="A15" s="89" t="s">
        <v>65</v>
      </c>
      <c r="B15" s="136" t="s">
        <v>69</v>
      </c>
      <c r="C15" s="135">
        <v>7</v>
      </c>
      <c r="D15" s="136">
        <v>10</v>
      </c>
      <c r="E15" s="90">
        <f>(C15*D15)</f>
        <v>70</v>
      </c>
      <c r="F15" s="91"/>
    </row>
    <row r="16" spans="1:12" x14ac:dyDescent="0.3">
      <c r="A16" s="89" t="s">
        <v>24</v>
      </c>
      <c r="B16" s="89" t="s">
        <v>25</v>
      </c>
      <c r="C16" s="135">
        <v>6.5799999999999997E-2</v>
      </c>
      <c r="D16" s="136">
        <v>7260</v>
      </c>
      <c r="E16" s="90">
        <f t="shared" ref="E16:E20" si="1">(C16*D16)</f>
        <v>477.70799999999997</v>
      </c>
      <c r="F16" s="91"/>
      <c r="G16" s="78" t="s">
        <v>26</v>
      </c>
      <c r="H16" s="86"/>
      <c r="I16" s="80"/>
      <c r="J16" s="80"/>
      <c r="K16" s="80"/>
    </row>
    <row r="17" spans="1:11" ht="15" x14ac:dyDescent="0.3">
      <c r="A17" s="136" t="s">
        <v>70</v>
      </c>
      <c r="B17" s="136" t="s">
        <v>56</v>
      </c>
      <c r="C17" s="135">
        <v>8.6300000000000008</v>
      </c>
      <c r="D17" s="136">
        <v>0.21</v>
      </c>
      <c r="E17" s="90">
        <f t="shared" si="1"/>
        <v>1.8123</v>
      </c>
      <c r="F17" s="91"/>
      <c r="G17" s="78" t="s">
        <v>27</v>
      </c>
      <c r="H17" s="86"/>
      <c r="I17" s="80"/>
      <c r="J17" s="80"/>
      <c r="K17" s="80"/>
    </row>
    <row r="18" spans="1:11" ht="15" x14ac:dyDescent="0.3">
      <c r="A18" s="136" t="s">
        <v>71</v>
      </c>
      <c r="B18" s="136" t="s">
        <v>56</v>
      </c>
      <c r="C18" s="135">
        <v>15.63</v>
      </c>
      <c r="D18" s="136">
        <v>0.5</v>
      </c>
      <c r="E18" s="90">
        <f t="shared" si="1"/>
        <v>7.8150000000000004</v>
      </c>
      <c r="F18" s="91"/>
      <c r="G18" s="98" t="s">
        <v>28</v>
      </c>
      <c r="H18" s="141">
        <v>6</v>
      </c>
      <c r="I18" s="99" t="s">
        <v>29</v>
      </c>
      <c r="J18" s="99"/>
      <c r="K18" s="100"/>
    </row>
    <row r="19" spans="1:11" ht="15" x14ac:dyDescent="0.3">
      <c r="A19" s="136" t="s">
        <v>72</v>
      </c>
      <c r="B19" s="136" t="s">
        <v>56</v>
      </c>
      <c r="C19" s="135">
        <v>2.25</v>
      </c>
      <c r="D19" s="136">
        <v>0.6</v>
      </c>
      <c r="E19" s="90">
        <f t="shared" si="1"/>
        <v>1.3499999999999999</v>
      </c>
      <c r="F19" s="91"/>
      <c r="G19" s="101" t="s">
        <v>30</v>
      </c>
      <c r="H19" s="142">
        <v>1</v>
      </c>
      <c r="I19" s="102" t="s">
        <v>31</v>
      </c>
      <c r="J19" s="102"/>
      <c r="K19" s="103"/>
    </row>
    <row r="20" spans="1:11" x14ac:dyDescent="0.3">
      <c r="A20" s="136" t="s">
        <v>63</v>
      </c>
      <c r="B20" s="136" t="s">
        <v>62</v>
      </c>
      <c r="C20" s="135">
        <v>0.54</v>
      </c>
      <c r="D20" s="136">
        <v>12.8</v>
      </c>
      <c r="E20" s="90">
        <f t="shared" si="1"/>
        <v>6.9120000000000008</v>
      </c>
      <c r="F20" s="91"/>
      <c r="G20" s="101" t="s">
        <v>30</v>
      </c>
      <c r="H20" s="142">
        <v>2</v>
      </c>
      <c r="I20" s="102" t="s">
        <v>66</v>
      </c>
      <c r="J20" s="102"/>
      <c r="K20" s="103"/>
    </row>
    <row r="21" spans="1:11" ht="15" x14ac:dyDescent="0.3">
      <c r="A21" s="136" t="s">
        <v>61</v>
      </c>
      <c r="B21" s="136" t="s">
        <v>62</v>
      </c>
      <c r="C21" s="135">
        <v>4.0599999999999996</v>
      </c>
      <c r="D21" s="136">
        <v>12</v>
      </c>
      <c r="E21" s="90">
        <f t="shared" ref="E21:E23" si="2">C21*D21</f>
        <v>48.72</v>
      </c>
      <c r="F21" s="91"/>
      <c r="G21" s="101" t="s">
        <v>30</v>
      </c>
      <c r="H21" s="104">
        <f>1-(((43560/H18)*3)/43560)</f>
        <v>0.5</v>
      </c>
      <c r="I21" s="102" t="s">
        <v>90</v>
      </c>
      <c r="J21" s="102"/>
      <c r="K21" s="103"/>
    </row>
    <row r="22" spans="1:11" x14ac:dyDescent="0.3">
      <c r="A22" s="136" t="s">
        <v>75</v>
      </c>
      <c r="B22" s="136" t="s">
        <v>56</v>
      </c>
      <c r="C22" s="135">
        <v>5.13</v>
      </c>
      <c r="D22" s="136">
        <v>7.5</v>
      </c>
      <c r="E22" s="90">
        <f t="shared" si="2"/>
        <v>38.475000000000001</v>
      </c>
      <c r="F22" s="91"/>
      <c r="G22" s="101" t="s">
        <v>30</v>
      </c>
      <c r="H22" s="105">
        <f>43560/H18</f>
        <v>7260</v>
      </c>
      <c r="I22" s="102" t="s">
        <v>33</v>
      </c>
      <c r="J22" s="102"/>
      <c r="K22" s="103"/>
    </row>
    <row r="23" spans="1:11" x14ac:dyDescent="0.3">
      <c r="A23" s="140" t="s">
        <v>76</v>
      </c>
      <c r="B23" s="136" t="s">
        <v>10</v>
      </c>
      <c r="C23" s="137">
        <v>6</v>
      </c>
      <c r="D23" s="136">
        <v>4.5</v>
      </c>
      <c r="E23" s="90">
        <f t="shared" si="2"/>
        <v>27</v>
      </c>
      <c r="F23" s="91"/>
      <c r="G23" s="106" t="s">
        <v>30</v>
      </c>
      <c r="H23" s="107">
        <f>(H22/H19)*H20</f>
        <v>14520</v>
      </c>
      <c r="I23" s="108" t="s">
        <v>34</v>
      </c>
      <c r="J23" s="108"/>
      <c r="K23" s="109"/>
    </row>
    <row r="24" spans="1:11" x14ac:dyDescent="0.3">
      <c r="A24" s="89" t="s">
        <v>64</v>
      </c>
      <c r="B24" s="89" t="s">
        <v>41</v>
      </c>
      <c r="C24" s="135">
        <v>10</v>
      </c>
      <c r="D24" s="136">
        <v>20</v>
      </c>
      <c r="E24" s="90">
        <f>C24*D24</f>
        <v>200</v>
      </c>
      <c r="F24" s="91"/>
      <c r="G24" s="76"/>
      <c r="H24" s="76"/>
      <c r="I24" s="76"/>
      <c r="J24" s="76"/>
    </row>
    <row r="25" spans="1:11" x14ac:dyDescent="0.3">
      <c r="A25" s="89" t="s">
        <v>35</v>
      </c>
      <c r="B25" s="89" t="s">
        <v>36</v>
      </c>
      <c r="C25" s="135">
        <v>135</v>
      </c>
      <c r="D25" s="136">
        <v>1</v>
      </c>
      <c r="E25" s="90">
        <f>(C25*D25)</f>
        <v>135</v>
      </c>
      <c r="F25" s="91"/>
      <c r="G25" s="76"/>
      <c r="H25" s="76"/>
      <c r="I25" s="76"/>
      <c r="J25" s="76"/>
    </row>
    <row r="26" spans="1:11" x14ac:dyDescent="0.3">
      <c r="A26" s="89" t="s">
        <v>37</v>
      </c>
      <c r="B26" s="89" t="s">
        <v>38</v>
      </c>
      <c r="C26" s="135">
        <v>35</v>
      </c>
      <c r="D26" s="136">
        <v>1</v>
      </c>
      <c r="E26" s="90">
        <f>(C26*D26)</f>
        <v>35</v>
      </c>
      <c r="F26" s="91"/>
      <c r="G26" s="110"/>
    </row>
    <row r="27" spans="1:11" x14ac:dyDescent="0.3">
      <c r="A27" s="89" t="s">
        <v>39</v>
      </c>
      <c r="B27" s="89" t="s">
        <v>36</v>
      </c>
      <c r="C27" s="135">
        <v>80</v>
      </c>
      <c r="D27" s="136">
        <v>1</v>
      </c>
      <c r="E27" s="90">
        <f>(C27*D27)</f>
        <v>80</v>
      </c>
      <c r="F27" s="91"/>
    </row>
    <row r="28" spans="1:11" x14ac:dyDescent="0.3">
      <c r="A28" s="89" t="s">
        <v>40</v>
      </c>
      <c r="B28" s="89" t="s">
        <v>36</v>
      </c>
      <c r="C28" s="135">
        <v>20</v>
      </c>
      <c r="D28" s="136">
        <v>1</v>
      </c>
      <c r="E28" s="90">
        <f>(C28*D28)</f>
        <v>20</v>
      </c>
      <c r="F28" s="91"/>
    </row>
    <row r="29" spans="1:11" x14ac:dyDescent="0.3">
      <c r="A29" s="136"/>
      <c r="B29" s="136"/>
      <c r="C29" s="135"/>
      <c r="D29" s="136"/>
      <c r="E29" s="90">
        <f t="shared" ref="E29:E38" si="3">(C29*D29)</f>
        <v>0</v>
      </c>
      <c r="F29" s="91"/>
    </row>
    <row r="30" spans="1:11" x14ac:dyDescent="0.3">
      <c r="A30" s="136"/>
      <c r="B30" s="136"/>
      <c r="C30" s="135"/>
      <c r="D30" s="136"/>
      <c r="E30" s="90">
        <f t="shared" si="3"/>
        <v>0</v>
      </c>
      <c r="F30" s="91"/>
    </row>
    <row r="31" spans="1:11" x14ac:dyDescent="0.3">
      <c r="A31" s="136"/>
      <c r="B31" s="136"/>
      <c r="C31" s="135"/>
      <c r="D31" s="136"/>
      <c r="E31" s="90">
        <f t="shared" si="3"/>
        <v>0</v>
      </c>
      <c r="F31" s="91"/>
    </row>
    <row r="32" spans="1:11" x14ac:dyDescent="0.3">
      <c r="A32" s="136"/>
      <c r="B32" s="136"/>
      <c r="C32" s="135"/>
      <c r="D32" s="136"/>
      <c r="E32" s="90">
        <f t="shared" si="3"/>
        <v>0</v>
      </c>
      <c r="F32" s="91"/>
    </row>
    <row r="33" spans="1:11" x14ac:dyDescent="0.3">
      <c r="A33" s="136"/>
      <c r="B33" s="136"/>
      <c r="C33" s="135"/>
      <c r="D33" s="136"/>
      <c r="E33" s="90">
        <f t="shared" si="3"/>
        <v>0</v>
      </c>
      <c r="F33" s="91"/>
    </row>
    <row r="34" spans="1:11" x14ac:dyDescent="0.3">
      <c r="A34" s="136"/>
      <c r="B34" s="136"/>
      <c r="C34" s="135"/>
      <c r="D34" s="136"/>
      <c r="E34" s="90">
        <f t="shared" si="3"/>
        <v>0</v>
      </c>
      <c r="F34" s="91"/>
    </row>
    <row r="35" spans="1:11" x14ac:dyDescent="0.3">
      <c r="A35" s="136"/>
      <c r="B35" s="136"/>
      <c r="C35" s="135"/>
      <c r="D35" s="136"/>
      <c r="E35" s="90">
        <f t="shared" si="3"/>
        <v>0</v>
      </c>
      <c r="F35" s="91"/>
    </row>
    <row r="36" spans="1:11" x14ac:dyDescent="0.3">
      <c r="A36" s="136"/>
      <c r="B36" s="136"/>
      <c r="C36" s="135"/>
      <c r="D36" s="136"/>
      <c r="E36" s="90">
        <f t="shared" si="3"/>
        <v>0</v>
      </c>
      <c r="F36" s="91"/>
    </row>
    <row r="37" spans="1:11" x14ac:dyDescent="0.3">
      <c r="A37" s="136"/>
      <c r="B37" s="136"/>
      <c r="C37" s="135"/>
      <c r="D37" s="136"/>
      <c r="E37" s="90">
        <f t="shared" si="3"/>
        <v>0</v>
      </c>
      <c r="F37" s="91"/>
    </row>
    <row r="38" spans="1:11" x14ac:dyDescent="0.3">
      <c r="A38" s="136"/>
      <c r="B38" s="136"/>
      <c r="C38" s="135"/>
      <c r="D38" s="136"/>
      <c r="E38" s="90">
        <f t="shared" si="3"/>
        <v>0</v>
      </c>
      <c r="F38" s="91"/>
    </row>
    <row r="39" spans="1:11" ht="15" x14ac:dyDescent="0.3">
      <c r="A39" s="89" t="s">
        <v>42</v>
      </c>
      <c r="B39" s="111">
        <f>SUM(E6:E38)</f>
        <v>4160.5622999999996</v>
      </c>
      <c r="C39" s="138">
        <v>6</v>
      </c>
      <c r="D39" s="139">
        <v>2.5000000000000001E-2</v>
      </c>
      <c r="E39" s="90">
        <f>B39*(C39/12)*D39</f>
        <v>52.007028749999996</v>
      </c>
      <c r="F39" s="91"/>
    </row>
    <row r="40" spans="1:11" x14ac:dyDescent="0.3">
      <c r="A40" s="112" t="s">
        <v>43</v>
      </c>
      <c r="B40" s="113"/>
      <c r="C40" s="113"/>
      <c r="D40" s="113"/>
      <c r="E40" s="114">
        <f>SUM(E6:E39)</f>
        <v>4212.5693287499998</v>
      </c>
      <c r="F40" s="115"/>
    </row>
    <row r="41" spans="1:11" x14ac:dyDescent="0.3">
      <c r="A41" s="116"/>
      <c r="B41" s="76"/>
      <c r="C41" s="76"/>
      <c r="D41" s="76"/>
      <c r="E41" s="117"/>
      <c r="F41" s="115"/>
    </row>
    <row r="42" spans="1:11" x14ac:dyDescent="0.3">
      <c r="A42" s="78" t="s">
        <v>44</v>
      </c>
      <c r="B42" s="118"/>
      <c r="C42" s="118"/>
      <c r="D42" s="118"/>
      <c r="E42" s="118"/>
    </row>
    <row r="43" spans="1:11" x14ac:dyDescent="0.3">
      <c r="A43" s="119" t="s">
        <v>4</v>
      </c>
      <c r="B43" s="119" t="s">
        <v>5</v>
      </c>
      <c r="C43" s="119" t="s">
        <v>6</v>
      </c>
      <c r="D43" s="119" t="s">
        <v>7</v>
      </c>
      <c r="E43" s="120" t="s">
        <v>8</v>
      </c>
      <c r="F43" s="84"/>
      <c r="G43" s="76"/>
      <c r="H43" s="76"/>
    </row>
    <row r="44" spans="1:11" x14ac:dyDescent="0.3">
      <c r="A44" s="136" t="s">
        <v>45</v>
      </c>
      <c r="B44" s="136" t="s">
        <v>46</v>
      </c>
      <c r="C44" s="135">
        <v>8.4</v>
      </c>
      <c r="D44" s="136">
        <v>1</v>
      </c>
      <c r="E44" s="90">
        <f>C44*D44</f>
        <v>8.4</v>
      </c>
      <c r="F44" s="91"/>
      <c r="G44" s="76"/>
      <c r="H44" s="76"/>
    </row>
    <row r="45" spans="1:11" x14ac:dyDescent="0.3">
      <c r="A45" s="136" t="s">
        <v>47</v>
      </c>
      <c r="B45" s="136" t="s">
        <v>46</v>
      </c>
      <c r="C45" s="135">
        <v>9.2899999999999991</v>
      </c>
      <c r="D45" s="136">
        <v>5</v>
      </c>
      <c r="E45" s="90">
        <f t="shared" ref="E45:E56" si="4">C45*D45</f>
        <v>46.449999999999996</v>
      </c>
      <c r="F45" s="91"/>
    </row>
    <row r="46" spans="1:11" x14ac:dyDescent="0.3">
      <c r="A46" s="136" t="s">
        <v>57</v>
      </c>
      <c r="B46" s="136" t="s">
        <v>36</v>
      </c>
      <c r="C46" s="135">
        <v>21.7</v>
      </c>
      <c r="D46" s="136">
        <v>1</v>
      </c>
      <c r="E46" s="90">
        <f t="shared" si="4"/>
        <v>21.7</v>
      </c>
      <c r="F46" s="91"/>
      <c r="G46" s="76"/>
      <c r="H46" s="76"/>
      <c r="I46" s="76"/>
      <c r="J46" s="76"/>
      <c r="K46" s="76"/>
    </row>
    <row r="47" spans="1:11" x14ac:dyDescent="0.3">
      <c r="A47" s="136" t="s">
        <v>48</v>
      </c>
      <c r="B47" s="136" t="s">
        <v>36</v>
      </c>
      <c r="C47" s="135">
        <v>18.100000000000001</v>
      </c>
      <c r="D47" s="136">
        <v>1</v>
      </c>
      <c r="E47" s="90">
        <f t="shared" si="4"/>
        <v>18.100000000000001</v>
      </c>
      <c r="F47" s="91"/>
    </row>
    <row r="48" spans="1:11" x14ac:dyDescent="0.3">
      <c r="A48" s="136" t="s">
        <v>58</v>
      </c>
      <c r="B48" s="136" t="s">
        <v>36</v>
      </c>
      <c r="C48" s="135">
        <v>15</v>
      </c>
      <c r="D48" s="136">
        <v>1</v>
      </c>
      <c r="E48" s="90">
        <f>C48*D48</f>
        <v>15</v>
      </c>
      <c r="F48" s="91"/>
    </row>
    <row r="49" spans="1:6" x14ac:dyDescent="0.3">
      <c r="A49" s="136" t="s">
        <v>59</v>
      </c>
      <c r="B49" s="136" t="s">
        <v>36</v>
      </c>
      <c r="C49" s="135">
        <v>30</v>
      </c>
      <c r="D49" s="136">
        <v>1</v>
      </c>
      <c r="E49" s="90">
        <f>C49*D49</f>
        <v>30</v>
      </c>
      <c r="F49" s="91"/>
    </row>
    <row r="50" spans="1:6" ht="15" x14ac:dyDescent="0.3">
      <c r="A50" s="89" t="s">
        <v>80</v>
      </c>
      <c r="B50" s="89" t="s">
        <v>93</v>
      </c>
      <c r="C50" s="135">
        <v>181.47</v>
      </c>
      <c r="D50" s="136">
        <v>1</v>
      </c>
      <c r="E50" s="90">
        <f t="shared" si="4"/>
        <v>181.47</v>
      </c>
      <c r="F50" s="91"/>
    </row>
    <row r="51" spans="1:6" ht="15" x14ac:dyDescent="0.3">
      <c r="A51" s="89" t="s">
        <v>81</v>
      </c>
      <c r="B51" s="89" t="s">
        <v>94</v>
      </c>
      <c r="C51" s="135">
        <v>6.16</v>
      </c>
      <c r="D51" s="136">
        <v>4</v>
      </c>
      <c r="E51" s="90">
        <f t="shared" si="4"/>
        <v>24.64</v>
      </c>
      <c r="F51" s="91"/>
    </row>
    <row r="52" spans="1:6" x14ac:dyDescent="0.3">
      <c r="A52" s="136"/>
      <c r="B52" s="136"/>
      <c r="C52" s="135"/>
      <c r="D52" s="136"/>
      <c r="E52" s="90">
        <f t="shared" si="4"/>
        <v>0</v>
      </c>
      <c r="F52" s="91"/>
    </row>
    <row r="53" spans="1:6" x14ac:dyDescent="0.3">
      <c r="A53" s="136"/>
      <c r="B53" s="136"/>
      <c r="C53" s="135"/>
      <c r="D53" s="136"/>
      <c r="E53" s="90">
        <f t="shared" si="4"/>
        <v>0</v>
      </c>
      <c r="F53" s="91"/>
    </row>
    <row r="54" spans="1:6" x14ac:dyDescent="0.3">
      <c r="A54" s="136"/>
      <c r="B54" s="136"/>
      <c r="C54" s="135"/>
      <c r="D54" s="136"/>
      <c r="E54" s="90">
        <f t="shared" si="4"/>
        <v>0</v>
      </c>
      <c r="F54" s="91"/>
    </row>
    <row r="55" spans="1:6" x14ac:dyDescent="0.3">
      <c r="A55" s="136"/>
      <c r="B55" s="136"/>
      <c r="C55" s="135"/>
      <c r="D55" s="136"/>
      <c r="E55" s="90">
        <f t="shared" si="4"/>
        <v>0</v>
      </c>
      <c r="F55" s="91"/>
    </row>
    <row r="56" spans="1:6" x14ac:dyDescent="0.3">
      <c r="A56" s="136"/>
      <c r="B56" s="136"/>
      <c r="C56" s="135"/>
      <c r="D56" s="136"/>
      <c r="E56" s="90">
        <f t="shared" si="4"/>
        <v>0</v>
      </c>
      <c r="F56" s="91"/>
    </row>
    <row r="57" spans="1:6" x14ac:dyDescent="0.3">
      <c r="A57" s="112" t="s">
        <v>49</v>
      </c>
      <c r="B57" s="113"/>
      <c r="C57" s="113"/>
      <c r="D57" s="113"/>
      <c r="E57" s="114">
        <f>SUM(E44:E56)</f>
        <v>345.76</v>
      </c>
      <c r="F57" s="91"/>
    </row>
    <row r="58" spans="1:6" x14ac:dyDescent="0.3">
      <c r="A58" s="116"/>
      <c r="B58" s="76"/>
      <c r="C58" s="76"/>
      <c r="D58" s="76"/>
      <c r="E58" s="117"/>
      <c r="F58" s="91"/>
    </row>
    <row r="59" spans="1:6" x14ac:dyDescent="0.3">
      <c r="A59" s="78" t="s">
        <v>50</v>
      </c>
      <c r="B59" s="86"/>
      <c r="C59" s="86"/>
      <c r="D59" s="86"/>
      <c r="E59" s="86"/>
      <c r="F59" s="91"/>
    </row>
    <row r="60" spans="1:6" x14ac:dyDescent="0.3">
      <c r="A60" s="82" t="s">
        <v>4</v>
      </c>
      <c r="B60" s="82" t="s">
        <v>5</v>
      </c>
      <c r="C60" s="82" t="s">
        <v>6</v>
      </c>
      <c r="D60" s="82" t="s">
        <v>7</v>
      </c>
      <c r="E60" s="83" t="s">
        <v>8</v>
      </c>
      <c r="F60" s="91"/>
    </row>
    <row r="61" spans="1:6" ht="15" x14ac:dyDescent="0.3">
      <c r="A61" s="121" t="s">
        <v>86</v>
      </c>
      <c r="B61" s="121" t="s">
        <v>51</v>
      </c>
      <c r="C61" s="135">
        <f>1.5+1.4+0.85</f>
        <v>3.75</v>
      </c>
      <c r="D61" s="122">
        <v>1100</v>
      </c>
      <c r="E61" s="90">
        <f>C61*D61</f>
        <v>4125</v>
      </c>
      <c r="F61" s="91"/>
    </row>
    <row r="62" spans="1:6" ht="15" x14ac:dyDescent="0.3">
      <c r="A62" s="121" t="s">
        <v>88</v>
      </c>
      <c r="B62" s="121" t="s">
        <v>51</v>
      </c>
      <c r="C62" s="135">
        <f t="shared" ref="C62:C63" si="5">1.5+1.4+0.85</f>
        <v>3.75</v>
      </c>
      <c r="D62" s="122">
        <v>900</v>
      </c>
      <c r="E62" s="90">
        <f>C62*D62</f>
        <v>3375</v>
      </c>
      <c r="F62" s="91"/>
    </row>
    <row r="63" spans="1:6" ht="15" x14ac:dyDescent="0.3">
      <c r="A63" s="121" t="s">
        <v>87</v>
      </c>
      <c r="B63" s="121" t="s">
        <v>51</v>
      </c>
      <c r="C63" s="135">
        <f t="shared" si="5"/>
        <v>3.75</v>
      </c>
      <c r="D63" s="122">
        <v>700</v>
      </c>
      <c r="E63" s="90">
        <f>C63*D63</f>
        <v>2625</v>
      </c>
      <c r="F63" s="91"/>
    </row>
    <row r="64" spans="1:6" x14ac:dyDescent="0.3">
      <c r="E64" s="91"/>
      <c r="F64" s="91"/>
    </row>
    <row r="65" spans="1:8" x14ac:dyDescent="0.3">
      <c r="A65" s="123" t="s">
        <v>52</v>
      </c>
      <c r="B65" s="124"/>
      <c r="C65" s="125"/>
      <c r="D65" s="125"/>
      <c r="E65" s="126">
        <f>E40+E57+E62</f>
        <v>7933.3293287500001</v>
      </c>
      <c r="F65" s="127"/>
    </row>
    <row r="66" spans="1:8" x14ac:dyDescent="0.3">
      <c r="A66" s="123" t="s">
        <v>53</v>
      </c>
      <c r="B66" s="124"/>
      <c r="C66" s="125"/>
      <c r="D66" s="125"/>
      <c r="E66" s="126">
        <f>J7*H9</f>
        <v>9000</v>
      </c>
    </row>
    <row r="67" spans="1:8" x14ac:dyDescent="0.3">
      <c r="A67" s="123" t="s">
        <v>54</v>
      </c>
      <c r="B67" s="128"/>
      <c r="C67" s="129"/>
      <c r="D67" s="129"/>
      <c r="E67" s="130">
        <f>SUM(E66-E65)</f>
        <v>1066.6706712499999</v>
      </c>
    </row>
    <row r="69" spans="1:8" ht="15" x14ac:dyDescent="0.3">
      <c r="A69" s="131" t="s">
        <v>92</v>
      </c>
      <c r="G69" s="132">
        <f>H21</f>
        <v>0.5</v>
      </c>
      <c r="H69" s="74" t="s">
        <v>73</v>
      </c>
    </row>
    <row r="70" spans="1:8" x14ac:dyDescent="0.3">
      <c r="A70" s="76"/>
      <c r="B70" s="133"/>
      <c r="C70" s="133"/>
      <c r="D70" s="133"/>
      <c r="E70" s="127"/>
    </row>
    <row r="71" spans="1:8" ht="15" x14ac:dyDescent="0.3">
      <c r="A71" s="131" t="s">
        <v>78</v>
      </c>
    </row>
    <row r="72" spans="1:8" x14ac:dyDescent="0.3">
      <c r="A72" s="76"/>
      <c r="F72" s="76"/>
    </row>
    <row r="73" spans="1:8" ht="15" x14ac:dyDescent="0.3">
      <c r="A73" s="131" t="s">
        <v>79</v>
      </c>
    </row>
    <row r="74" spans="1:8" x14ac:dyDescent="0.3">
      <c r="A74" s="76" t="s">
        <v>89</v>
      </c>
    </row>
    <row r="75" spans="1:8" x14ac:dyDescent="0.3">
      <c r="A75" s="76"/>
      <c r="G75" s="76"/>
    </row>
    <row r="76" spans="1:8" ht="17.399999999999999" x14ac:dyDescent="0.3">
      <c r="A76" s="134" t="s">
        <v>91</v>
      </c>
    </row>
  </sheetData>
  <sheetProtection algorithmName="SHA-512" hashValue="BvjpgmZCT9KEkWQ8TSokL50FW/uSuN6o+s+vKkIO29tVpDDoNZG7Mdx6vOAJgZPNetK3GCmFRRiM8tP6vMJqpg==" saltValue="ym+VflsShoV43CpxTHHBeQ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W. Jennings</dc:creator>
  <cp:keywords/>
  <dc:description/>
  <cp:lastModifiedBy>Emmalea Ernest</cp:lastModifiedBy>
  <cp:revision/>
  <dcterms:created xsi:type="dcterms:W3CDTF">2000-09-13T10:07:55Z</dcterms:created>
  <dcterms:modified xsi:type="dcterms:W3CDTF">2017-11-15T20:10:32Z</dcterms:modified>
  <cp:category/>
  <cp:contentStatus/>
</cp:coreProperties>
</file>