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czach\Downloads\"/>
    </mc:Choice>
  </mc:AlternateContent>
  <xr:revisionPtr revIDLastSave="0" documentId="13_ncr:1_{3A506678-803A-4AFB-9880-2C95E26FA26F}" xr6:coauthVersionLast="47" xr6:coauthVersionMax="47" xr10:uidLastSave="{00000000-0000-0000-0000-000000000000}"/>
  <bookViews>
    <workbookView xWindow="-252" yWindow="2004" windowWidth="17748" windowHeight="9000" activeTab="1" xr2:uid="{00000000-000D-0000-FFFF-FFFF00000000}"/>
  </bookViews>
  <sheets>
    <sheet name="Estimated" sheetId="1" r:id="rId1"/>
    <sheet name="Actual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5" l="1"/>
  <c r="E54" i="5"/>
  <c r="E55" i="5"/>
  <c r="E56" i="5"/>
  <c r="E57" i="5"/>
  <c r="E58" i="5"/>
  <c r="E59" i="5"/>
  <c r="E32" i="5"/>
  <c r="E33" i="5"/>
  <c r="E34" i="5"/>
  <c r="E35" i="5"/>
  <c r="E36" i="5"/>
  <c r="E37" i="5"/>
  <c r="E38" i="5"/>
  <c r="E70" i="5"/>
  <c r="D67" i="5"/>
  <c r="E67" i="5"/>
  <c r="D66" i="5"/>
  <c r="E66" i="5"/>
  <c r="D65" i="5"/>
  <c r="E65" i="5"/>
  <c r="E60" i="5"/>
  <c r="E53" i="5"/>
  <c r="E52" i="5"/>
  <c r="E51" i="5"/>
  <c r="E50" i="5"/>
  <c r="E49" i="5"/>
  <c r="E48" i="5"/>
  <c r="E47" i="5"/>
  <c r="E46" i="5"/>
  <c r="E45" i="5"/>
  <c r="E44" i="5"/>
  <c r="H33" i="5"/>
  <c r="H34" i="5"/>
  <c r="H32" i="5"/>
  <c r="G73" i="5"/>
  <c r="E31" i="5"/>
  <c r="E30" i="5"/>
  <c r="E29" i="5"/>
  <c r="E28" i="5"/>
  <c r="D27" i="5"/>
  <c r="E27" i="5"/>
  <c r="D26" i="5"/>
  <c r="E26" i="5"/>
  <c r="D25" i="5"/>
  <c r="E25" i="5"/>
  <c r="E24" i="5"/>
  <c r="D23" i="5"/>
  <c r="E23" i="5"/>
  <c r="D22" i="5"/>
  <c r="E22" i="5"/>
  <c r="D21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7" i="1"/>
  <c r="E41" i="1"/>
  <c r="E17" i="1"/>
  <c r="E18" i="1"/>
  <c r="E19" i="1"/>
  <c r="E20" i="1"/>
  <c r="E9" i="1"/>
  <c r="E15" i="1"/>
  <c r="D54" i="1"/>
  <c r="E54" i="1"/>
  <c r="D53" i="1"/>
  <c r="E53" i="1"/>
  <c r="D52" i="1"/>
  <c r="E52" i="1"/>
  <c r="E24" i="1"/>
  <c r="E28" i="1"/>
  <c r="E29" i="1"/>
  <c r="E44" i="1"/>
  <c r="E43" i="1"/>
  <c r="E14" i="1"/>
  <c r="E11" i="1"/>
  <c r="E39" i="1"/>
  <c r="D23" i="1"/>
  <c r="E23" i="1"/>
  <c r="D22" i="1"/>
  <c r="E22" i="1"/>
  <c r="D21" i="1"/>
  <c r="E21" i="1"/>
  <c r="D25" i="1"/>
  <c r="E25" i="1"/>
  <c r="D26" i="1"/>
  <c r="E26" i="1"/>
  <c r="D27" i="1"/>
  <c r="E27" i="1"/>
  <c r="E16" i="1"/>
  <c r="E31" i="1"/>
  <c r="E30" i="1"/>
  <c r="H33" i="1"/>
  <c r="H34" i="1"/>
  <c r="H32" i="1"/>
  <c r="G60" i="1"/>
  <c r="E13" i="1"/>
  <c r="E10" i="1"/>
  <c r="E7" i="1"/>
  <c r="E8" i="1"/>
  <c r="E6" i="1"/>
  <c r="E12" i="1"/>
  <c r="E57" i="1"/>
  <c r="E37" i="1"/>
  <c r="E38" i="1"/>
  <c r="E40" i="1"/>
  <c r="E42" i="1"/>
  <c r="E45" i="1"/>
  <c r="E46" i="1"/>
  <c r="B39" i="5"/>
  <c r="E39" i="5"/>
  <c r="E40" i="5"/>
  <c r="E48" i="1"/>
  <c r="B32" i="1"/>
  <c r="E32" i="1"/>
  <c r="E33" i="1"/>
  <c r="E69" i="5"/>
  <c r="K10" i="5"/>
  <c r="K20" i="5"/>
  <c r="J10" i="5"/>
  <c r="J20" i="5"/>
  <c r="I10" i="5"/>
  <c r="I20" i="5"/>
  <c r="K9" i="5"/>
  <c r="K19" i="5"/>
  <c r="I9" i="5"/>
  <c r="I19" i="5"/>
  <c r="J9" i="5"/>
  <c r="J19" i="5"/>
  <c r="K8" i="5"/>
  <c r="K18" i="5"/>
  <c r="J8" i="5"/>
  <c r="J18" i="5"/>
  <c r="I8" i="5"/>
  <c r="I18" i="5"/>
  <c r="J9" i="1"/>
  <c r="J19" i="1"/>
  <c r="E56" i="1"/>
  <c r="I25" i="1"/>
  <c r="I8" i="1"/>
  <c r="I18" i="1"/>
  <c r="K10" i="1"/>
  <c r="K20" i="1"/>
  <c r="J8" i="1"/>
  <c r="J18" i="1"/>
  <c r="K8" i="1"/>
  <c r="K18" i="1"/>
  <c r="I9" i="1"/>
  <c r="I19" i="1"/>
  <c r="K9" i="1"/>
  <c r="K19" i="1"/>
  <c r="I10" i="1"/>
  <c r="I20" i="1"/>
  <c r="J10" i="1"/>
  <c r="J20" i="1"/>
  <c r="E71" i="5"/>
  <c r="I26" i="5"/>
  <c r="I25" i="5"/>
  <c r="I24" i="5"/>
  <c r="I24" i="1"/>
  <c r="E58" i="1"/>
  <c r="I26" i="1"/>
</calcChain>
</file>

<file path=xl/sharedStrings.xml><?xml version="1.0" encoding="utf-8"?>
<sst xmlns="http://schemas.openxmlformats.org/spreadsheetml/2006/main" count="302" uniqueCount="103">
  <si>
    <t>Estimated Costs - Do not make changes here.</t>
  </si>
  <si>
    <t>VARIABLE COSTS</t>
  </si>
  <si>
    <t>Returns Based On Example Costs</t>
  </si>
  <si>
    <t>Input/Item</t>
  </si>
  <si>
    <t>Unit</t>
  </si>
  <si>
    <t>Price/Unit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</si>
  <si>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</si>
  <si>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</si>
  <si>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</si>
  <si>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</si>
  <si>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</si>
  <si>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</si>
  <si>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</si>
  <si>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</si>
  <si>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</si>
  <si>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</si>
  <si>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</si>
  <si>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</si>
  <si>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Boron</t>
  </si>
  <si>
    <t>Poor</t>
  </si>
  <si>
    <r>
      <t>Seed</t>
    </r>
    <r>
      <rPr>
        <vertAlign val="superscript"/>
        <sz val="10"/>
        <rFont val="Calibri"/>
        <family val="2"/>
      </rPr>
      <t>1</t>
    </r>
  </si>
  <si>
    <t>thousand</t>
  </si>
  <si>
    <t>Plastic Mulch</t>
  </si>
  <si>
    <t>feet</t>
  </si>
  <si>
    <t xml:space="preserve">Field Description: This information is used to determine the number of  </t>
  </si>
  <si>
    <t>Transplant Production</t>
  </si>
  <si>
    <t>72 cell tray</t>
  </si>
  <si>
    <t>transplants, yards of plastic mulch, and the amount of herbicide applied.</t>
  </si>
  <si>
    <t xml:space="preserve">Rows are on </t>
  </si>
  <si>
    <t>foot centers</t>
  </si>
  <si>
    <t>There are</t>
  </si>
  <si>
    <t>feet between plants in the row</t>
  </si>
  <si>
    <t>mulched feet/acre</t>
  </si>
  <si>
    <t>plants per acre</t>
  </si>
  <si>
    <t>hour</t>
  </si>
  <si>
    <t>Laying Mulch</t>
  </si>
  <si>
    <t>acre</t>
  </si>
  <si>
    <t>Lifting Mulch</t>
  </si>
  <si>
    <t>Mulch Disposal</t>
  </si>
  <si>
    <t>Total Variable Costs</t>
  </si>
  <si>
    <t>FIXED COSTS (custom rates are used as a proxy for field operation costs)</t>
  </si>
  <si>
    <t>Units/A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</si>
  <si>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</si>
  <si>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</si>
  <si>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>Applying Chemicals</t>
    </r>
    <r>
      <rPr>
        <b/>
        <sz val="10"/>
        <rFont val="Calibri"/>
        <family val="2"/>
      </rPr>
      <t xml:space="preserve"> Ground</t>
    </r>
  </si>
  <si>
    <t>Disk &amp; Harrowing</t>
  </si>
  <si>
    <t>acre inch</t>
  </si>
  <si>
    <t>Total Fixed Costs</t>
  </si>
  <si>
    <t>Yield Dependent Costs</t>
  </si>
  <si>
    <t>Use accompanying irrigation cost calculator to determine your irrigation costs.</t>
  </si>
  <si>
    <t>qt</t>
  </si>
  <si>
    <t>Sulfur</t>
  </si>
  <si>
    <t>String</t>
  </si>
  <si>
    <t>box (6300 ft)</t>
  </si>
  <si>
    <t>pints</t>
  </si>
  <si>
    <t>of the broadcast acre rate.</t>
  </si>
  <si>
    <r>
      <t xml:space="preserve">1 </t>
    </r>
    <r>
      <rPr>
        <sz val="10"/>
        <rFont val="Calibri"/>
        <family val="2"/>
      </rPr>
      <t>Herbicides applied as a banded application to beds before plastic laying. Herbicide rate is calculated as</t>
    </r>
  </si>
  <si>
    <r>
      <t>Herbicide - Devrinol</t>
    </r>
    <r>
      <rPr>
        <vertAlign val="superscript"/>
        <sz val="10"/>
        <rFont val="Calibri"/>
        <family val="2"/>
      </rPr>
      <t>1</t>
    </r>
  </si>
  <si>
    <r>
      <t>Herbicide - metribuzin</t>
    </r>
    <r>
      <rPr>
        <vertAlign val="superscript"/>
        <sz val="10"/>
        <color rgb="FF000000"/>
        <rFont val="Calibri"/>
        <family val="2"/>
      </rPr>
      <t>1</t>
    </r>
  </si>
  <si>
    <t>Insecticide - Sniper</t>
  </si>
  <si>
    <t>oz</t>
  </si>
  <si>
    <t>Insecticide - Radiant</t>
  </si>
  <si>
    <t>Fungicide - Kocide</t>
  </si>
  <si>
    <t>Fungicide - Quintec</t>
  </si>
  <si>
    <t>Fungicide - Bravo</t>
  </si>
  <si>
    <t>Hooded Sprayer</t>
  </si>
  <si>
    <t>Insecticide - Assail</t>
  </si>
  <si>
    <t>pint</t>
  </si>
  <si>
    <r>
      <t>Herbicide - Gramoxone</t>
    </r>
    <r>
      <rPr>
        <vertAlign val="superscript"/>
        <sz val="10"/>
        <rFont val="Calibri"/>
        <family val="2"/>
      </rPr>
      <t>1</t>
    </r>
  </si>
  <si>
    <r>
      <t>Herbicide - Prowl H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O</t>
    </r>
    <r>
      <rPr>
        <vertAlign val="superscript"/>
        <sz val="10"/>
        <rFont val="Calibri"/>
        <family val="2"/>
      </rPr>
      <t>1</t>
    </r>
  </si>
  <si>
    <t>Yield Assumptions (boxes/A)</t>
  </si>
  <si>
    <t>Price Assumptions ($/box)</t>
  </si>
  <si>
    <t>bundle (100)</t>
  </si>
  <si>
    <t>Stakes (4 ft) prorated over 3 years</t>
  </si>
  <si>
    <t>Assumes 25 lbs/box</t>
  </si>
  <si>
    <t>box</t>
  </si>
  <si>
    <r>
      <t>acres unmulched/A</t>
    </r>
    <r>
      <rPr>
        <vertAlign val="superscript"/>
        <sz val="10"/>
        <rFont val="Calibri"/>
        <family val="2"/>
      </rPr>
      <t>1</t>
    </r>
  </si>
  <si>
    <t>acre year</t>
  </si>
  <si>
    <t>TOMATOES - FRESH MARKET</t>
  </si>
  <si>
    <t>Fungicide - Mancozeb</t>
  </si>
  <si>
    <t>Tillage / Chisel</t>
  </si>
  <si>
    <t>Transplant Operation</t>
  </si>
  <si>
    <t>Profit or Loss Per Box On Example Costs</t>
  </si>
  <si>
    <t xml:space="preserve">Breakeven Price at Different </t>
  </si>
  <si>
    <t>Net Returns</t>
  </si>
  <si>
    <t>Land Charge</t>
  </si>
  <si>
    <t xml:space="preserve">Total Costs </t>
  </si>
  <si>
    <t>Expected Gross Revenue at Average Price</t>
  </si>
  <si>
    <r>
      <t>3</t>
    </r>
    <r>
      <rPr>
        <sz val="10"/>
        <rFont val="Calibri"/>
        <family val="2"/>
      </rPr>
      <t xml:space="preserve"> Cells , from left to right, correspond to total variable costs, number of months interest is charged, and interest rate.</t>
    </r>
  </si>
  <si>
    <r>
      <t>Interest on Variable Costs</t>
    </r>
    <r>
      <rPr>
        <vertAlign val="superscript"/>
        <sz val="10"/>
        <rFont val="Calibri"/>
        <family val="2"/>
      </rPr>
      <t>3</t>
    </r>
  </si>
  <si>
    <r>
      <t>4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</si>
  <si>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Irrigation (operating costs)</t>
    </r>
    <r>
      <rPr>
        <vertAlign val="superscript"/>
        <sz val="10"/>
        <rFont val="Calibri"/>
        <family val="2"/>
      </rPr>
      <t>4</t>
    </r>
  </si>
  <si>
    <r>
      <t>Irrigation (fixed costs)</t>
    </r>
    <r>
      <rPr>
        <vertAlign val="superscript"/>
        <sz val="10"/>
        <rFont val="Calibri"/>
        <family val="2"/>
      </rPr>
      <t>4</t>
    </r>
  </si>
  <si>
    <r>
      <t xml:space="preserve">5 </t>
    </r>
    <r>
      <rPr>
        <sz val="10"/>
        <rFont val="Calibri"/>
        <family val="2"/>
      </rPr>
      <t>Assumes 25 lbs/box. Costs are $1.15 for box + $2.10 harvest labor + $0.75 packing labor</t>
    </r>
  </si>
  <si>
    <r>
      <t>Harvest and Packing at Excellent Yield</t>
    </r>
    <r>
      <rPr>
        <vertAlign val="superscript"/>
        <sz val="10"/>
        <rFont val="Calibri"/>
        <family val="2"/>
      </rPr>
      <t>5</t>
    </r>
  </si>
  <si>
    <r>
      <t>Harvest and Packing at Expected Yield</t>
    </r>
    <r>
      <rPr>
        <vertAlign val="superscript"/>
        <sz val="10"/>
        <rFont val="Calibri"/>
        <family val="2"/>
      </rPr>
      <t>5</t>
    </r>
  </si>
  <si>
    <r>
      <t>Harvest and Packing at Poor Yield</t>
    </r>
    <r>
      <rPr>
        <vertAlign val="superscript"/>
        <sz val="10"/>
        <rFont val="Calibri"/>
        <family val="2"/>
      </rPr>
      <t>5</t>
    </r>
  </si>
  <si>
    <r>
      <t>Labor - Planting</t>
    </r>
    <r>
      <rPr>
        <vertAlign val="superscript"/>
        <sz val="10"/>
        <rFont val="Calibri"/>
        <family val="2"/>
      </rPr>
      <t>2</t>
    </r>
  </si>
  <si>
    <r>
      <t>Labor - Staking and Tying</t>
    </r>
    <r>
      <rPr>
        <vertAlign val="superscript"/>
        <sz val="10"/>
        <rFont val="Calibri"/>
        <family val="2"/>
      </rPr>
      <t>2</t>
    </r>
  </si>
  <si>
    <r>
      <t>Labor - Removing Mulch, Stakes and Twine</t>
    </r>
    <r>
      <rPr>
        <vertAlign val="superscript"/>
        <sz val="10"/>
        <rFont val="Calibri"/>
        <family val="2"/>
      </rPr>
      <t>2</t>
    </r>
  </si>
  <si>
    <r>
      <t>2</t>
    </r>
    <r>
      <rPr>
        <sz val="10"/>
        <rFont val="Calibri"/>
        <family val="2"/>
      </rPr>
      <t xml:space="preserve"> Labor costs assume the real hourly wage rate for H2A workers.</t>
    </r>
  </si>
  <si>
    <t>University of Delaware Cooperative Extension Vegetable Crop Budget 2026</t>
  </si>
  <si>
    <t>This institution is an equal opportunity provider.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</si>
</sst>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00"/>
    <numFmt numFmtId="166" formatCode="0.0%"/>
  </numFmts>
  <fonts count="19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vertAlign val="subscript"/>
      <sz val="10"/>
      <name val="Calibri"/>
      <family val="2"/>
    </font>
    <font>
      <vertAlign val="superscript"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7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0" fontId="9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4" xfId="0" applyFont="1" applyFill="1" applyBorder="1"/>
    <xf numFmtId="0" fontId="6" fillId="0" borderId="0" xfId="0" applyFont="1"/>
    <xf numFmtId="0" fontId="3" fillId="0" borderId="6" xfId="0" applyFont="1" applyBorder="1"/>
    <xf numFmtId="164" fontId="3" fillId="0" borderId="7" xfId="0" applyNumberFormat="1" applyFont="1" applyBorder="1" applyAlignment="1">
      <alignment horizontal="center"/>
    </xf>
    <xf numFmtId="0" fontId="7" fillId="0" borderId="6" xfId="0" applyFont="1" applyBorder="1"/>
    <xf numFmtId="164" fontId="6" fillId="4" borderId="7" xfId="0" applyNumberFormat="1" applyFont="1" applyFill="1" applyBorder="1" applyAlignment="1">
      <alignment horizontal="center"/>
    </xf>
    <xf numFmtId="0" fontId="11" fillId="0" borderId="0" xfId="0" applyFont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6" xfId="0" applyFont="1" applyFill="1" applyBorder="1"/>
    <xf numFmtId="0" fontId="13" fillId="0" borderId="0" xfId="0" applyFont="1"/>
    <xf numFmtId="3" fontId="3" fillId="0" borderId="1" xfId="0" applyNumberFormat="1" applyFont="1" applyBorder="1"/>
    <xf numFmtId="0" fontId="6" fillId="0" borderId="0" xfId="0" applyFont="1" applyAlignment="1">
      <alignment horizontal="right"/>
    </xf>
    <xf numFmtId="164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3" xfId="0" applyFont="1" applyBorder="1"/>
    <xf numFmtId="0" fontId="10" fillId="0" borderId="0" xfId="0" applyFont="1"/>
    <xf numFmtId="0" fontId="6" fillId="0" borderId="3" xfId="0" applyFont="1" applyBorder="1" applyAlignment="1">
      <alignment horizontal="right"/>
    </xf>
    <xf numFmtId="164" fontId="3" fillId="0" borderId="7" xfId="0" applyNumberFormat="1" applyFont="1" applyBorder="1"/>
    <xf numFmtId="0" fontId="9" fillId="5" borderId="3" xfId="0" applyFont="1" applyFill="1" applyBorder="1"/>
    <xf numFmtId="0" fontId="9" fillId="5" borderId="7" xfId="0" applyFont="1" applyFill="1" applyBorder="1"/>
    <xf numFmtId="3" fontId="6" fillId="0" borderId="0" xfId="0" applyNumberFormat="1" applyFont="1"/>
    <xf numFmtId="166" fontId="6" fillId="0" borderId="0" xfId="0" applyNumberFormat="1" applyFont="1" applyAlignment="1">
      <alignment horizontal="center"/>
    </xf>
    <xf numFmtId="0" fontId="10" fillId="2" borderId="9" xfId="0" applyFont="1" applyFill="1" applyBorder="1"/>
    <xf numFmtId="0" fontId="12" fillId="2" borderId="10" xfId="0" applyFont="1" applyFill="1" applyBorder="1"/>
    <xf numFmtId="0" fontId="12" fillId="0" borderId="0" xfId="0" applyFont="1"/>
    <xf numFmtId="0" fontId="3" fillId="6" borderId="9" xfId="0" applyFont="1" applyFill="1" applyBorder="1" applyAlignment="1">
      <alignment horizontal="right"/>
    </xf>
    <xf numFmtId="0" fontId="6" fillId="6" borderId="10" xfId="0" applyFont="1" applyFill="1" applyBorder="1" applyAlignment="1">
      <alignment horizontal="center"/>
    </xf>
    <xf numFmtId="0" fontId="3" fillId="6" borderId="10" xfId="0" applyFont="1" applyFill="1" applyBorder="1"/>
    <xf numFmtId="0" fontId="3" fillId="6" borderId="11" xfId="0" applyFont="1" applyFill="1" applyBorder="1"/>
    <xf numFmtId="0" fontId="6" fillId="6" borderId="0" xfId="0" applyFont="1" applyFill="1" applyAlignment="1">
      <alignment horizontal="center"/>
    </xf>
    <xf numFmtId="0" fontId="3" fillId="6" borderId="0" xfId="0" applyFont="1" applyFill="1"/>
    <xf numFmtId="0" fontId="3" fillId="6" borderId="4" xfId="0" applyFont="1" applyFill="1" applyBorder="1"/>
    <xf numFmtId="165" fontId="6" fillId="6" borderId="0" xfId="0" applyNumberFormat="1" applyFont="1" applyFill="1" applyAlignment="1">
      <alignment horizontal="center"/>
    </xf>
    <xf numFmtId="1" fontId="6" fillId="6" borderId="0" xfId="0" applyNumberFormat="1" applyFont="1" applyFill="1" applyAlignment="1">
      <alignment horizontal="center"/>
    </xf>
    <xf numFmtId="1" fontId="6" fillId="6" borderId="13" xfId="0" applyNumberFormat="1" applyFont="1" applyFill="1" applyBorder="1" applyAlignment="1">
      <alignment horizont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5" xfId="0" applyFont="1" applyFill="1" applyBorder="1" applyAlignment="1">
      <alignment horizontal="right"/>
    </xf>
    <xf numFmtId="0" fontId="3" fillId="6" borderId="12" xfId="0" applyFont="1" applyFill="1" applyBorder="1" applyAlignment="1">
      <alignment horizontal="right"/>
    </xf>
    <xf numFmtId="164" fontId="3" fillId="0" borderId="1" xfId="0" applyNumberFormat="1" applyFont="1" applyBorder="1"/>
    <xf numFmtId="0" fontId="3" fillId="0" borderId="2" xfId="0" applyFont="1" applyBorder="1"/>
    <xf numFmtId="0" fontId="14" fillId="0" borderId="1" xfId="0" applyFont="1" applyBorder="1"/>
    <xf numFmtId="0" fontId="3" fillId="0" borderId="7" xfId="0" applyFont="1" applyBorder="1"/>
    <xf numFmtId="1" fontId="3" fillId="0" borderId="1" xfId="0" applyNumberFormat="1" applyFont="1" applyBorder="1"/>
    <xf numFmtId="10" fontId="3" fillId="0" borderId="1" xfId="0" applyNumberFormat="1" applyFont="1" applyBorder="1"/>
    <xf numFmtId="3" fontId="6" fillId="0" borderId="7" xfId="0" applyNumberFormat="1" applyFont="1" applyBorder="1"/>
    <xf numFmtId="8" fontId="6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7" fillId="0" borderId="3" xfId="0" applyFont="1" applyBorder="1"/>
    <xf numFmtId="0" fontId="17" fillId="0" borderId="0" xfId="0" applyFont="1"/>
    <xf numFmtId="0" fontId="9" fillId="5" borderId="5" xfId="0" applyFont="1" applyFill="1" applyBorder="1"/>
    <xf numFmtId="0" fontId="9" fillId="5" borderId="0" xfId="0" applyFont="1" applyFill="1"/>
    <xf numFmtId="3" fontId="6" fillId="0" borderId="1" xfId="0" applyNumberFormat="1" applyFont="1" applyBorder="1"/>
    <xf numFmtId="0" fontId="18" fillId="5" borderId="0" xfId="0" applyFont="1" applyFill="1"/>
    <xf numFmtId="164" fontId="3" fillId="5" borderId="0" xfId="0" applyNumberFormat="1" applyFont="1" applyFill="1"/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7" borderId="1" xfId="0" applyFont="1" applyFill="1" applyBorder="1"/>
    <xf numFmtId="164" fontId="3" fillId="7" borderId="1" xfId="0" applyNumberFormat="1" applyFont="1" applyFill="1" applyBorder="1"/>
    <xf numFmtId="0" fontId="3" fillId="7" borderId="0" xfId="0" applyFont="1" applyFill="1"/>
    <xf numFmtId="1" fontId="3" fillId="7" borderId="1" xfId="0" applyNumberFormat="1" applyFont="1" applyFill="1" applyBorder="1"/>
    <xf numFmtId="10" fontId="3" fillId="7" borderId="1" xfId="0" applyNumberFormat="1" applyFont="1" applyFill="1" applyBorder="1"/>
    <xf numFmtId="3" fontId="6" fillId="7" borderId="1" xfId="0" applyNumberFormat="1" applyFont="1" applyFill="1" applyBorder="1"/>
    <xf numFmtId="8" fontId="6" fillId="7" borderId="8" xfId="0" applyNumberFormat="1" applyFont="1" applyFill="1" applyBorder="1" applyAlignment="1">
      <alignment horizontal="center"/>
    </xf>
    <xf numFmtId="164" fontId="6" fillId="7" borderId="8" xfId="0" applyNumberFormat="1" applyFont="1" applyFill="1" applyBorder="1" applyAlignment="1">
      <alignment horizontal="center"/>
    </xf>
    <xf numFmtId="3" fontId="6" fillId="7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99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topLeftCell="A64" workbookViewId="0">
      <selection activeCell="C73" sqref="C73"/>
    </sheetView>
  </sheetViews>
  <sheetFormatPr defaultColWidth="9.109375" defaultRowHeight="13.8" x14ac:dyDescent="0.3"/>
  <cols>
    <col min="1" max="1" width="36.88671875" style="1" customWidth="1"/>
    <col min="2" max="2" width="10.6640625" style="1" customWidth="1"/>
    <col min="3" max="3" width="9.5546875" style="1" customWidth="1"/>
    <col min="4" max="4" width="8.33203125" style="1" customWidth="1"/>
    <col min="5" max="5" width="11.109375" style="1" customWidth="1"/>
    <col min="6" max="6" width="5.33203125" style="1" customWidth="1"/>
    <col min="7" max="7" width="11.44140625" style="1" customWidth="1"/>
    <col min="8" max="8" width="13.44140625" style="1" customWidth="1"/>
    <col min="9" max="9" width="13.44140625" style="1" bestFit="1" customWidth="1"/>
    <col min="10" max="11" width="11.109375" style="1" customWidth="1"/>
    <col min="12" max="16384" width="9.109375" style="1"/>
  </cols>
  <sheetData>
    <row r="1" spans="1:11" ht="15.6" x14ac:dyDescent="0.3">
      <c r="A1" s="4" t="s">
        <v>78</v>
      </c>
      <c r="B1" s="5"/>
      <c r="C1" s="5"/>
      <c r="D1" s="5"/>
    </row>
    <row r="2" spans="1:11" ht="15.6" x14ac:dyDescent="0.3">
      <c r="A2" s="28" t="s">
        <v>101</v>
      </c>
      <c r="B2" s="5"/>
      <c r="C2" s="5"/>
      <c r="D2" s="5"/>
    </row>
    <row r="3" spans="1:11" ht="15.6" x14ac:dyDescent="0.3">
      <c r="A3" s="4" t="s">
        <v>0</v>
      </c>
      <c r="B3" s="6"/>
      <c r="D3" s="5"/>
    </row>
    <row r="4" spans="1:11" ht="15.6" x14ac:dyDescent="0.3">
      <c r="A4" s="10" t="s">
        <v>1</v>
      </c>
      <c r="B4" s="11"/>
      <c r="C4" s="11"/>
      <c r="D4" s="11"/>
      <c r="E4" s="12"/>
      <c r="I4" s="4" t="s">
        <v>2</v>
      </c>
      <c r="J4" s="7"/>
      <c r="K4" s="7"/>
    </row>
    <row r="5" spans="1:11" s="7" customFormat="1" x14ac:dyDescent="0.3">
      <c r="A5" s="24" t="s">
        <v>3</v>
      </c>
      <c r="B5" s="24" t="s">
        <v>4</v>
      </c>
      <c r="C5" s="24" t="s">
        <v>5</v>
      </c>
      <c r="D5" s="24" t="s">
        <v>41</v>
      </c>
      <c r="E5" s="25" t="s">
        <v>6</v>
      </c>
      <c r="F5" s="75"/>
      <c r="G5" s="1"/>
      <c r="H5" s="1"/>
      <c r="I5" s="13"/>
      <c r="J5" s="16" t="s">
        <v>71</v>
      </c>
      <c r="K5" s="17"/>
    </row>
    <row r="6" spans="1:11" x14ac:dyDescent="0.3">
      <c r="A6" s="14" t="s">
        <v>7</v>
      </c>
      <c r="B6" s="14" t="s">
        <v>8</v>
      </c>
      <c r="C6" s="59">
        <v>0.82</v>
      </c>
      <c r="D6" s="14">
        <v>180</v>
      </c>
      <c r="E6" s="15">
        <f t="shared" ref="E6:E14" si="0">(C6*D6)</f>
        <v>147.6</v>
      </c>
      <c r="F6" s="8"/>
      <c r="G6" s="18"/>
      <c r="H6" s="18"/>
      <c r="I6" s="32" t="s">
        <v>9</v>
      </c>
      <c r="J6" s="33" t="s">
        <v>10</v>
      </c>
      <c r="K6" s="32" t="s">
        <v>11</v>
      </c>
    </row>
    <row r="7" spans="1:11" x14ac:dyDescent="0.3">
      <c r="A7" s="14" t="s">
        <v>12</v>
      </c>
      <c r="B7" s="14" t="s">
        <v>8</v>
      </c>
      <c r="C7" s="59">
        <v>0.76</v>
      </c>
      <c r="D7" s="14">
        <v>100</v>
      </c>
      <c r="E7" s="15">
        <f t="shared" si="0"/>
        <v>76</v>
      </c>
      <c r="F7" s="8"/>
      <c r="G7" s="38" t="s">
        <v>70</v>
      </c>
      <c r="H7" s="39"/>
      <c r="I7" s="66">
        <v>12</v>
      </c>
      <c r="J7" s="67">
        <v>10</v>
      </c>
      <c r="K7" s="66">
        <v>8</v>
      </c>
    </row>
    <row r="8" spans="1:11" x14ac:dyDescent="0.3">
      <c r="A8" s="14" t="s">
        <v>13</v>
      </c>
      <c r="B8" s="14" t="s">
        <v>8</v>
      </c>
      <c r="C8" s="59">
        <v>0.4</v>
      </c>
      <c r="D8" s="14">
        <v>100</v>
      </c>
      <c r="E8" s="15">
        <f t="shared" si="0"/>
        <v>40</v>
      </c>
      <c r="F8" s="8"/>
      <c r="G8" s="34" t="s">
        <v>14</v>
      </c>
      <c r="H8" s="65">
        <v>1400</v>
      </c>
      <c r="I8" s="15">
        <f t="shared" ref="I8:K10" si="1">(I$7*$H8)-$E$33-$E$48-$E52</f>
        <v>5106.1397919999999</v>
      </c>
      <c r="J8" s="15">
        <f t="shared" si="1"/>
        <v>2306.1397920000009</v>
      </c>
      <c r="K8" s="15">
        <f t="shared" si="1"/>
        <v>-493.86020799999915</v>
      </c>
    </row>
    <row r="9" spans="1:11" x14ac:dyDescent="0.3">
      <c r="A9" s="14" t="s">
        <v>15</v>
      </c>
      <c r="B9" s="14" t="s">
        <v>16</v>
      </c>
      <c r="C9" s="59">
        <v>60</v>
      </c>
      <c r="D9" s="14">
        <v>1</v>
      </c>
      <c r="E9" s="15">
        <f>(C9*D9)/3</f>
        <v>20</v>
      </c>
      <c r="F9" s="8"/>
      <c r="G9" s="34" t="s">
        <v>17</v>
      </c>
      <c r="H9" s="65">
        <v>1100</v>
      </c>
      <c r="I9" s="15">
        <f t="shared" si="1"/>
        <v>2706.1397920000009</v>
      </c>
      <c r="J9" s="15">
        <f t="shared" si="1"/>
        <v>506.13979200000085</v>
      </c>
      <c r="K9" s="15">
        <f t="shared" si="1"/>
        <v>-1693.8602079999991</v>
      </c>
    </row>
    <row r="10" spans="1:11" x14ac:dyDescent="0.3">
      <c r="A10" s="14" t="s">
        <v>18</v>
      </c>
      <c r="B10" s="14" t="s">
        <v>8</v>
      </c>
      <c r="C10" s="59">
        <v>1.85</v>
      </c>
      <c r="D10" s="14">
        <v>1.5</v>
      </c>
      <c r="E10" s="15">
        <f t="shared" si="0"/>
        <v>2.7750000000000004</v>
      </c>
      <c r="F10" s="8"/>
      <c r="G10" s="34" t="s">
        <v>19</v>
      </c>
      <c r="H10" s="65">
        <v>800</v>
      </c>
      <c r="I10" s="15">
        <f t="shared" si="1"/>
        <v>306.13979200000085</v>
      </c>
      <c r="J10" s="15">
        <f t="shared" si="1"/>
        <v>-1293.8602079999994</v>
      </c>
      <c r="K10" s="15">
        <f t="shared" si="1"/>
        <v>-2893.8602079999991</v>
      </c>
    </row>
    <row r="11" spans="1:11" x14ac:dyDescent="0.3">
      <c r="A11" s="14" t="s">
        <v>51</v>
      </c>
      <c r="B11" s="14" t="s">
        <v>8</v>
      </c>
      <c r="C11" s="59">
        <v>0.65</v>
      </c>
      <c r="D11" s="14">
        <v>20</v>
      </c>
      <c r="E11" s="15">
        <f t="shared" si="0"/>
        <v>13</v>
      </c>
      <c r="F11" s="8"/>
      <c r="G11" s="18"/>
      <c r="H11" s="40"/>
      <c r="I11" s="8"/>
      <c r="J11" s="8"/>
      <c r="K11" s="8"/>
    </row>
    <row r="12" spans="1:11" ht="15" x14ac:dyDescent="0.3">
      <c r="A12" s="14" t="s">
        <v>20</v>
      </c>
      <c r="B12" s="14" t="s">
        <v>21</v>
      </c>
      <c r="C12" s="59">
        <v>97.62</v>
      </c>
      <c r="D12" s="14">
        <v>4</v>
      </c>
      <c r="E12" s="15">
        <f t="shared" si="0"/>
        <v>390.48</v>
      </c>
      <c r="F12" s="8"/>
      <c r="G12" s="18" t="s">
        <v>74</v>
      </c>
    </row>
    <row r="13" spans="1:11" x14ac:dyDescent="0.3">
      <c r="A13" s="14" t="s">
        <v>22</v>
      </c>
      <c r="B13" s="14" t="s">
        <v>23</v>
      </c>
      <c r="C13" s="59">
        <v>0.1</v>
      </c>
      <c r="D13" s="14">
        <v>7260</v>
      </c>
      <c r="E13" s="15">
        <f t="shared" si="0"/>
        <v>726</v>
      </c>
      <c r="F13" s="8"/>
    </row>
    <row r="14" spans="1:11" ht="15.6" x14ac:dyDescent="0.3">
      <c r="A14" s="14" t="s">
        <v>25</v>
      </c>
      <c r="B14" s="14" t="s">
        <v>26</v>
      </c>
      <c r="C14" s="59">
        <v>35</v>
      </c>
      <c r="D14" s="14">
        <v>56</v>
      </c>
      <c r="E14" s="15">
        <f t="shared" si="0"/>
        <v>1960</v>
      </c>
      <c r="F14" s="8"/>
      <c r="G14"/>
      <c r="H14" s="69" t="s">
        <v>82</v>
      </c>
      <c r="I14"/>
      <c r="J14"/>
      <c r="K14"/>
    </row>
    <row r="15" spans="1:11" x14ac:dyDescent="0.3">
      <c r="A15" s="60" t="s">
        <v>73</v>
      </c>
      <c r="B15" s="14" t="s">
        <v>72</v>
      </c>
      <c r="C15" s="59">
        <v>60.46</v>
      </c>
      <c r="D15" s="14">
        <v>24</v>
      </c>
      <c r="E15" s="15">
        <f>(C15*D15)/3</f>
        <v>483.68</v>
      </c>
      <c r="F15" s="8"/>
      <c r="I15" s="13"/>
      <c r="J15" s="16" t="s">
        <v>71</v>
      </c>
      <c r="K15" s="17"/>
    </row>
    <row r="16" spans="1:11" x14ac:dyDescent="0.3">
      <c r="A16" s="60" t="s">
        <v>52</v>
      </c>
      <c r="B16" s="14" t="s">
        <v>53</v>
      </c>
      <c r="C16" s="59">
        <v>16.309999999999999</v>
      </c>
      <c r="D16" s="14">
        <v>8</v>
      </c>
      <c r="E16" s="15">
        <f>C16*D16</f>
        <v>130.47999999999999</v>
      </c>
      <c r="F16" s="8"/>
      <c r="G16"/>
      <c r="H16"/>
      <c r="I16" s="32" t="s">
        <v>9</v>
      </c>
      <c r="J16" s="33" t="s">
        <v>10</v>
      </c>
      <c r="K16" s="32" t="s">
        <v>11</v>
      </c>
    </row>
    <row r="17" spans="1:11" ht="15" x14ac:dyDescent="0.3">
      <c r="A17" s="60" t="s">
        <v>57</v>
      </c>
      <c r="B17" s="14" t="s">
        <v>50</v>
      </c>
      <c r="C17" s="59">
        <v>17.57</v>
      </c>
      <c r="D17" s="14">
        <v>1.5</v>
      </c>
      <c r="E17" s="15">
        <f t="shared" ref="E17:E23" si="2">C17*D17</f>
        <v>26.355</v>
      </c>
      <c r="F17" s="8"/>
      <c r="G17" s="70" t="s">
        <v>70</v>
      </c>
      <c r="H17" s="71"/>
      <c r="I17" s="66">
        <v>12</v>
      </c>
      <c r="J17" s="67">
        <v>10</v>
      </c>
      <c r="K17" s="66">
        <v>8</v>
      </c>
    </row>
    <row r="18" spans="1:11" ht="15" x14ac:dyDescent="0.3">
      <c r="A18" s="61" t="s">
        <v>58</v>
      </c>
      <c r="B18" s="62" t="s">
        <v>8</v>
      </c>
      <c r="C18" s="59">
        <v>10.06</v>
      </c>
      <c r="D18" s="14">
        <v>0.16</v>
      </c>
      <c r="E18" s="15">
        <f t="shared" si="2"/>
        <v>1.6096000000000001</v>
      </c>
      <c r="F18" s="8"/>
      <c r="G18" s="34" t="s">
        <v>14</v>
      </c>
      <c r="H18" s="72">
        <v>1400</v>
      </c>
      <c r="I18" s="59">
        <f>I8/$H$8</f>
        <v>3.6472427085714285</v>
      </c>
      <c r="J18" s="59">
        <f>J8/$H$8</f>
        <v>1.6472427085714292</v>
      </c>
      <c r="K18" s="59">
        <f>K8/$H$8</f>
        <v>-0.35275729142857082</v>
      </c>
    </row>
    <row r="19" spans="1:11" ht="15" x14ac:dyDescent="0.3">
      <c r="A19" s="14" t="s">
        <v>68</v>
      </c>
      <c r="B19" s="14" t="s">
        <v>54</v>
      </c>
      <c r="C19" s="14">
        <v>5.52</v>
      </c>
      <c r="D19" s="14">
        <v>1.2</v>
      </c>
      <c r="E19" s="15">
        <f t="shared" si="2"/>
        <v>6.6239999999999997</v>
      </c>
      <c r="F19" s="8"/>
      <c r="G19" s="34" t="s">
        <v>17</v>
      </c>
      <c r="H19" s="72">
        <v>1100</v>
      </c>
      <c r="I19" s="59">
        <f>I9/$H$9</f>
        <v>2.4601270836363645</v>
      </c>
      <c r="J19" s="59">
        <f>J9/$H$9</f>
        <v>0.4601270836363644</v>
      </c>
      <c r="K19" s="59">
        <f>K9/$H$9</f>
        <v>-1.5398729163636355</v>
      </c>
    </row>
    <row r="20" spans="1:11" ht="15.6" x14ac:dyDescent="0.35">
      <c r="A20" s="14" t="s">
        <v>69</v>
      </c>
      <c r="B20" s="14" t="s">
        <v>54</v>
      </c>
      <c r="C20" s="14">
        <v>5.43</v>
      </c>
      <c r="D20" s="14">
        <v>1</v>
      </c>
      <c r="E20" s="15">
        <f t="shared" si="2"/>
        <v>5.43</v>
      </c>
      <c r="F20" s="8"/>
      <c r="G20" s="34" t="s">
        <v>19</v>
      </c>
      <c r="H20" s="72">
        <v>800</v>
      </c>
      <c r="I20" s="59">
        <f>I10/$H$10</f>
        <v>0.38267474000000107</v>
      </c>
      <c r="J20" s="59">
        <f>J10/$H$10</f>
        <v>-1.6173252599999992</v>
      </c>
      <c r="K20" s="59">
        <f>K10/$H$10</f>
        <v>-3.617325259999999</v>
      </c>
    </row>
    <row r="21" spans="1:11" x14ac:dyDescent="0.3">
      <c r="A21" s="14" t="s">
        <v>59</v>
      </c>
      <c r="B21" s="14" t="s">
        <v>60</v>
      </c>
      <c r="C21" s="59">
        <v>0.51</v>
      </c>
      <c r="D21" s="14">
        <f>3*5</f>
        <v>15</v>
      </c>
      <c r="E21" s="15">
        <f t="shared" si="2"/>
        <v>7.65</v>
      </c>
      <c r="F21" s="8"/>
    </row>
    <row r="22" spans="1:11" x14ac:dyDescent="0.3">
      <c r="A22" s="14" t="s">
        <v>66</v>
      </c>
      <c r="B22" s="14" t="s">
        <v>60</v>
      </c>
      <c r="C22" s="59">
        <v>2.3199999999999998</v>
      </c>
      <c r="D22" s="14">
        <f>1*4</f>
        <v>4</v>
      </c>
      <c r="E22" s="15">
        <f t="shared" si="2"/>
        <v>9.2799999999999994</v>
      </c>
      <c r="F22" s="8"/>
      <c r="G22" s="73" t="s">
        <v>83</v>
      </c>
      <c r="H22" s="71"/>
      <c r="I22" s="71"/>
    </row>
    <row r="23" spans="1:11" x14ac:dyDescent="0.3">
      <c r="A23" s="14" t="s">
        <v>61</v>
      </c>
      <c r="B23" s="14" t="s">
        <v>60</v>
      </c>
      <c r="C23" s="14">
        <v>7.47</v>
      </c>
      <c r="D23" s="14">
        <f>1*7.5</f>
        <v>7.5</v>
      </c>
      <c r="E23" s="15">
        <f t="shared" si="2"/>
        <v>56.024999999999999</v>
      </c>
      <c r="G23" s="70" t="s">
        <v>70</v>
      </c>
      <c r="H23" s="71"/>
      <c r="I23" s="74"/>
    </row>
    <row r="24" spans="1:11" x14ac:dyDescent="0.3">
      <c r="A24" s="14" t="s">
        <v>79</v>
      </c>
      <c r="B24" s="14" t="s">
        <v>8</v>
      </c>
      <c r="C24" s="59">
        <v>4.3600000000000003</v>
      </c>
      <c r="D24" s="14">
        <v>6</v>
      </c>
      <c r="E24" s="15">
        <f t="shared" ref="E24:E27" si="3">C24*D24</f>
        <v>26.160000000000004</v>
      </c>
      <c r="F24" s="8"/>
      <c r="G24" s="34" t="s">
        <v>14</v>
      </c>
      <c r="H24" s="72">
        <v>1200</v>
      </c>
      <c r="I24" s="59">
        <f>$E$56/H24</f>
        <v>8.7448835066666657</v>
      </c>
    </row>
    <row r="25" spans="1:11" x14ac:dyDescent="0.3">
      <c r="A25" s="14" t="s">
        <v>62</v>
      </c>
      <c r="B25" s="14" t="s">
        <v>8</v>
      </c>
      <c r="C25" s="59">
        <v>6.7</v>
      </c>
      <c r="D25" s="14">
        <f>3*1.25</f>
        <v>3.75</v>
      </c>
      <c r="E25" s="15">
        <f t="shared" si="3"/>
        <v>25.125</v>
      </c>
      <c r="F25" s="8"/>
      <c r="G25" s="34" t="s">
        <v>17</v>
      </c>
      <c r="H25" s="72">
        <v>1000</v>
      </c>
      <c r="I25" s="59">
        <f t="shared" ref="I25:I26" si="4">$E$56/H25</f>
        <v>10.493860207999997</v>
      </c>
    </row>
    <row r="26" spans="1:11" x14ac:dyDescent="0.3">
      <c r="A26" s="14" t="s">
        <v>63</v>
      </c>
      <c r="B26" s="14" t="s">
        <v>60</v>
      </c>
      <c r="C26" s="59">
        <v>4.04</v>
      </c>
      <c r="D26" s="14">
        <f>2*6</f>
        <v>12</v>
      </c>
      <c r="E26" s="15">
        <f t="shared" si="3"/>
        <v>48.480000000000004</v>
      </c>
      <c r="F26" s="8"/>
      <c r="G26" s="34" t="s">
        <v>19</v>
      </c>
      <c r="H26" s="72">
        <v>800</v>
      </c>
      <c r="I26" s="59">
        <f t="shared" si="4"/>
        <v>13.117325259999998</v>
      </c>
    </row>
    <row r="27" spans="1:11" x14ac:dyDescent="0.3">
      <c r="A27" s="14" t="s">
        <v>64</v>
      </c>
      <c r="B27" s="14" t="s">
        <v>67</v>
      </c>
      <c r="C27" s="59">
        <v>4.79</v>
      </c>
      <c r="D27" s="14">
        <f>8*2.5</f>
        <v>20</v>
      </c>
      <c r="E27" s="15">
        <f t="shared" si="3"/>
        <v>95.8</v>
      </c>
      <c r="F27" s="8"/>
    </row>
    <row r="28" spans="1:11" ht="15" x14ac:dyDescent="0.3">
      <c r="A28" s="60" t="s">
        <v>97</v>
      </c>
      <c r="B28" s="14" t="s">
        <v>34</v>
      </c>
      <c r="C28" s="59">
        <v>20</v>
      </c>
      <c r="D28" s="14">
        <v>8</v>
      </c>
      <c r="E28" s="15">
        <f t="shared" ref="E28:E29" si="5">C28*D28</f>
        <v>160</v>
      </c>
      <c r="F28" s="8"/>
      <c r="G28" s="10" t="s">
        <v>24</v>
      </c>
      <c r="H28" s="13"/>
      <c r="I28" s="12"/>
      <c r="J28" s="12"/>
      <c r="K28" s="12"/>
    </row>
    <row r="29" spans="1:11" ht="15" x14ac:dyDescent="0.3">
      <c r="A29" s="14" t="s">
        <v>98</v>
      </c>
      <c r="B29" s="14" t="s">
        <v>34</v>
      </c>
      <c r="C29" s="59">
        <v>20</v>
      </c>
      <c r="D29" s="1">
        <v>16</v>
      </c>
      <c r="E29" s="15">
        <f t="shared" si="5"/>
        <v>320</v>
      </c>
      <c r="F29" s="8"/>
      <c r="G29" s="10" t="s">
        <v>27</v>
      </c>
      <c r="H29" s="13"/>
      <c r="I29" s="12"/>
      <c r="J29" s="12"/>
      <c r="K29" s="12"/>
    </row>
    <row r="30" spans="1:11" ht="15" x14ac:dyDescent="0.3">
      <c r="A30" s="14" t="s">
        <v>99</v>
      </c>
      <c r="B30" s="14" t="s">
        <v>34</v>
      </c>
      <c r="C30" s="59">
        <v>20</v>
      </c>
      <c r="D30" s="14">
        <v>10</v>
      </c>
      <c r="E30" s="15">
        <f>C30*D30</f>
        <v>200</v>
      </c>
      <c r="F30" s="31"/>
      <c r="G30" s="45" t="s">
        <v>28</v>
      </c>
      <c r="H30" s="46">
        <v>6</v>
      </c>
      <c r="I30" s="47" t="s">
        <v>29</v>
      </c>
      <c r="J30" s="47"/>
      <c r="K30" s="48"/>
    </row>
    <row r="31" spans="1:11" x14ac:dyDescent="0.3">
      <c r="A31" s="14" t="s">
        <v>38</v>
      </c>
      <c r="B31" s="14" t="s">
        <v>36</v>
      </c>
      <c r="C31" s="59">
        <v>100</v>
      </c>
      <c r="D31" s="14">
        <v>1</v>
      </c>
      <c r="E31" s="15">
        <f>C31*D31</f>
        <v>100</v>
      </c>
      <c r="F31" s="31"/>
      <c r="G31" s="57" t="s">
        <v>30</v>
      </c>
      <c r="H31" s="49">
        <v>2</v>
      </c>
      <c r="I31" s="50" t="s">
        <v>31</v>
      </c>
      <c r="J31" s="50"/>
      <c r="K31" s="51"/>
    </row>
    <row r="32" spans="1:11" ht="15" x14ac:dyDescent="0.3">
      <c r="A32" s="14" t="s">
        <v>89</v>
      </c>
      <c r="B32" s="59">
        <f>SUM(E6:E31)</f>
        <v>5078.5535999999993</v>
      </c>
      <c r="C32" s="63">
        <v>6</v>
      </c>
      <c r="D32" s="64">
        <v>0.06</v>
      </c>
      <c r="E32" s="15">
        <f>B32*(C32/12)*D32</f>
        <v>152.35660799999997</v>
      </c>
      <c r="G32" s="57" t="s">
        <v>30</v>
      </c>
      <c r="H32" s="52">
        <f>1-(((43560/H30)*3)/43560)</f>
        <v>0.5</v>
      </c>
      <c r="I32" s="50" t="s">
        <v>76</v>
      </c>
      <c r="J32" s="50"/>
      <c r="K32" s="51"/>
    </row>
    <row r="33" spans="1:12" x14ac:dyDescent="0.3">
      <c r="A33" s="36" t="s">
        <v>39</v>
      </c>
      <c r="B33" s="19"/>
      <c r="C33" s="19"/>
      <c r="D33" s="19"/>
      <c r="E33" s="37">
        <f>SUM(E6:E32)</f>
        <v>5230.9102079999993</v>
      </c>
      <c r="F33" s="75"/>
      <c r="G33" s="57" t="s">
        <v>30</v>
      </c>
      <c r="H33" s="53">
        <f>43560/H30</f>
        <v>7260</v>
      </c>
      <c r="I33" s="50" t="s">
        <v>32</v>
      </c>
      <c r="J33" s="50"/>
      <c r="K33" s="51"/>
    </row>
    <row r="34" spans="1:12" x14ac:dyDescent="0.3">
      <c r="A34" s="30"/>
      <c r="E34" s="31"/>
      <c r="F34" s="8"/>
      <c r="G34" s="58" t="s">
        <v>30</v>
      </c>
      <c r="H34" s="54">
        <f>H33/H31</f>
        <v>3630</v>
      </c>
      <c r="I34" s="55" t="s">
        <v>33</v>
      </c>
      <c r="J34" s="55"/>
      <c r="K34" s="56"/>
    </row>
    <row r="35" spans="1:12" x14ac:dyDescent="0.3">
      <c r="A35" s="10" t="s">
        <v>40</v>
      </c>
      <c r="B35" s="13"/>
      <c r="C35" s="13"/>
      <c r="D35" s="13"/>
      <c r="E35" s="13"/>
      <c r="F35" s="8"/>
    </row>
    <row r="36" spans="1:12" x14ac:dyDescent="0.3">
      <c r="A36" s="24" t="s">
        <v>3</v>
      </c>
      <c r="B36" s="24" t="s">
        <v>4</v>
      </c>
      <c r="C36" s="24" t="s">
        <v>5</v>
      </c>
      <c r="D36" s="24" t="s">
        <v>41</v>
      </c>
      <c r="E36" s="25" t="s">
        <v>6</v>
      </c>
      <c r="F36" s="8"/>
    </row>
    <row r="37" spans="1:12" x14ac:dyDescent="0.3">
      <c r="A37" s="14" t="s">
        <v>42</v>
      </c>
      <c r="B37" s="14" t="s">
        <v>43</v>
      </c>
      <c r="C37" s="59">
        <v>9.3699999999999992</v>
      </c>
      <c r="D37" s="14">
        <v>1</v>
      </c>
      <c r="E37" s="15">
        <f>C37*D37</f>
        <v>9.3699999999999992</v>
      </c>
      <c r="F37" s="8"/>
      <c r="I37" s="9"/>
      <c r="J37" s="9"/>
      <c r="K37" s="9"/>
    </row>
    <row r="38" spans="1:12" x14ac:dyDescent="0.3">
      <c r="A38" s="14" t="s">
        <v>44</v>
      </c>
      <c r="B38" s="14" t="s">
        <v>43</v>
      </c>
      <c r="C38" s="59">
        <v>10.36</v>
      </c>
      <c r="D38" s="14">
        <v>9</v>
      </c>
      <c r="E38" s="15">
        <f t="shared" ref="E38:E46" si="6">C38*D38</f>
        <v>93.24</v>
      </c>
      <c r="F38" s="8"/>
      <c r="G38" s="9"/>
      <c r="H38" s="9"/>
      <c r="I38" s="9"/>
      <c r="J38" s="9"/>
      <c r="K38" s="9"/>
    </row>
    <row r="39" spans="1:12" x14ac:dyDescent="0.3">
      <c r="A39" s="14" t="s">
        <v>65</v>
      </c>
      <c r="B39" s="14" t="s">
        <v>36</v>
      </c>
      <c r="C39" s="59">
        <v>31.59</v>
      </c>
      <c r="D39" s="14">
        <v>1</v>
      </c>
      <c r="E39" s="15">
        <f>C39*D39</f>
        <v>31.59</v>
      </c>
      <c r="F39" s="8"/>
      <c r="G39" s="9"/>
      <c r="H39" s="9"/>
    </row>
    <row r="40" spans="1:12" x14ac:dyDescent="0.3">
      <c r="A40" s="14" t="s">
        <v>80</v>
      </c>
      <c r="B40" s="14" t="s">
        <v>36</v>
      </c>
      <c r="C40" s="59">
        <v>24.2</v>
      </c>
      <c r="D40" s="14">
        <v>1</v>
      </c>
      <c r="E40" s="15">
        <f t="shared" si="6"/>
        <v>24.2</v>
      </c>
      <c r="F40" s="8"/>
    </row>
    <row r="41" spans="1:12" x14ac:dyDescent="0.3">
      <c r="A41" s="14" t="s">
        <v>81</v>
      </c>
      <c r="B41" s="14" t="s">
        <v>36</v>
      </c>
      <c r="C41" s="59">
        <v>18.96</v>
      </c>
      <c r="D41" s="14">
        <v>1</v>
      </c>
      <c r="E41" s="15">
        <f>C41*D41</f>
        <v>18.96</v>
      </c>
      <c r="F41" s="8"/>
    </row>
    <row r="42" spans="1:12" x14ac:dyDescent="0.3">
      <c r="A42" s="14" t="s">
        <v>45</v>
      </c>
      <c r="B42" s="14" t="s">
        <v>36</v>
      </c>
      <c r="C42" s="59">
        <v>20.190000000000001</v>
      </c>
      <c r="D42" s="14">
        <v>1</v>
      </c>
      <c r="E42" s="15">
        <f t="shared" si="6"/>
        <v>20.190000000000001</v>
      </c>
      <c r="F42" s="8"/>
    </row>
    <row r="43" spans="1:12" x14ac:dyDescent="0.3">
      <c r="A43" s="14" t="s">
        <v>35</v>
      </c>
      <c r="B43" s="14" t="s">
        <v>36</v>
      </c>
      <c r="C43" s="59">
        <v>185</v>
      </c>
      <c r="D43" s="14">
        <v>1</v>
      </c>
      <c r="E43" s="15">
        <f>C43*D43</f>
        <v>185</v>
      </c>
      <c r="F43" s="8"/>
    </row>
    <row r="44" spans="1:12" x14ac:dyDescent="0.3">
      <c r="A44" s="14" t="s">
        <v>37</v>
      </c>
      <c r="B44" s="14" t="s">
        <v>36</v>
      </c>
      <c r="C44" s="59">
        <v>18.96</v>
      </c>
      <c r="D44" s="14">
        <v>1</v>
      </c>
      <c r="E44" s="15">
        <f>C44*D44</f>
        <v>18.96</v>
      </c>
      <c r="F44" s="8"/>
    </row>
    <row r="45" spans="1:12" ht="15" x14ac:dyDescent="0.3">
      <c r="A45" s="14" t="s">
        <v>92</v>
      </c>
      <c r="B45" s="14" t="s">
        <v>77</v>
      </c>
      <c r="C45" s="59">
        <v>250</v>
      </c>
      <c r="D45" s="14">
        <v>1</v>
      </c>
      <c r="E45" s="15">
        <f t="shared" si="6"/>
        <v>250</v>
      </c>
      <c r="F45" s="8"/>
      <c r="L45" s="9"/>
    </row>
    <row r="46" spans="1:12" ht="15" x14ac:dyDescent="0.3">
      <c r="A46" s="14" t="s">
        <v>91</v>
      </c>
      <c r="B46" s="14" t="s">
        <v>46</v>
      </c>
      <c r="C46" s="59">
        <v>7.68</v>
      </c>
      <c r="D46" s="14">
        <v>8</v>
      </c>
      <c r="E46" s="15">
        <f t="shared" si="6"/>
        <v>61.44</v>
      </c>
      <c r="F46" s="8"/>
      <c r="L46" s="9"/>
    </row>
    <row r="47" spans="1:12" x14ac:dyDescent="0.3">
      <c r="A47" s="14" t="s">
        <v>85</v>
      </c>
      <c r="B47" s="14" t="s">
        <v>36</v>
      </c>
      <c r="C47" s="59">
        <v>150</v>
      </c>
      <c r="D47" s="14">
        <v>1</v>
      </c>
      <c r="E47" s="15">
        <f t="shared" ref="E47" si="7">C47*D47</f>
        <v>150</v>
      </c>
      <c r="F47" s="8"/>
      <c r="L47" s="9"/>
    </row>
    <row r="48" spans="1:12" x14ac:dyDescent="0.3">
      <c r="A48" s="36" t="s">
        <v>47</v>
      </c>
      <c r="B48" s="19"/>
      <c r="C48" s="19"/>
      <c r="D48" s="19"/>
      <c r="E48" s="37">
        <f>SUM(E37:E47)</f>
        <v>862.95</v>
      </c>
      <c r="F48" s="8"/>
      <c r="L48" s="9"/>
    </row>
    <row r="49" spans="1:12" x14ac:dyDescent="0.3">
      <c r="A49" s="30"/>
      <c r="E49" s="31"/>
      <c r="F49" s="8"/>
      <c r="L49" s="9"/>
    </row>
    <row r="50" spans="1:12" x14ac:dyDescent="0.3">
      <c r="A50" s="10" t="s">
        <v>48</v>
      </c>
      <c r="B50" s="13"/>
      <c r="C50" s="13"/>
      <c r="D50" s="13"/>
      <c r="E50" s="13"/>
      <c r="F50" s="3"/>
      <c r="L50" s="9"/>
    </row>
    <row r="51" spans="1:12" x14ac:dyDescent="0.3">
      <c r="A51" s="24" t="s">
        <v>3</v>
      </c>
      <c r="B51" s="24" t="s">
        <v>4</v>
      </c>
      <c r="C51" s="24" t="s">
        <v>5</v>
      </c>
      <c r="D51" s="24" t="s">
        <v>41</v>
      </c>
      <c r="E51" s="25" t="s">
        <v>6</v>
      </c>
      <c r="L51" s="9"/>
    </row>
    <row r="52" spans="1:12" ht="15" x14ac:dyDescent="0.3">
      <c r="A52" s="14" t="s">
        <v>94</v>
      </c>
      <c r="B52" s="14" t="s">
        <v>75</v>
      </c>
      <c r="C52" s="59">
        <v>4</v>
      </c>
      <c r="D52" s="29">
        <f>H8</f>
        <v>1400</v>
      </c>
      <c r="E52" s="15">
        <f>C52*D52</f>
        <v>5600</v>
      </c>
      <c r="L52" s="9"/>
    </row>
    <row r="53" spans="1:12" ht="15" x14ac:dyDescent="0.3">
      <c r="A53" s="14" t="s">
        <v>95</v>
      </c>
      <c r="B53" s="14" t="s">
        <v>75</v>
      </c>
      <c r="C53" s="59">
        <v>4</v>
      </c>
      <c r="D53" s="29">
        <f>H9</f>
        <v>1100</v>
      </c>
      <c r="E53" s="15">
        <f>C53*D53</f>
        <v>4400</v>
      </c>
      <c r="L53" s="9"/>
    </row>
    <row r="54" spans="1:12" ht="15" x14ac:dyDescent="0.3">
      <c r="A54" s="14" t="s">
        <v>96</v>
      </c>
      <c r="B54" s="14" t="s">
        <v>75</v>
      </c>
      <c r="C54" s="59">
        <v>4</v>
      </c>
      <c r="D54" s="29">
        <f>H10</f>
        <v>800</v>
      </c>
      <c r="E54" s="15">
        <f>C54*D54</f>
        <v>3200</v>
      </c>
      <c r="L54" s="9"/>
    </row>
    <row r="55" spans="1:12" x14ac:dyDescent="0.3">
      <c r="E55" s="8"/>
      <c r="L55" s="9"/>
    </row>
    <row r="56" spans="1:12" x14ac:dyDescent="0.3">
      <c r="A56" s="26" t="s">
        <v>86</v>
      </c>
      <c r="B56" s="27"/>
      <c r="C56" s="19"/>
      <c r="D56" s="19"/>
      <c r="E56" s="20">
        <f>E33+E48+E53</f>
        <v>10493.860207999998</v>
      </c>
      <c r="L56" s="9"/>
    </row>
    <row r="57" spans="1:12" x14ac:dyDescent="0.3">
      <c r="A57" s="26" t="s">
        <v>87</v>
      </c>
      <c r="B57" s="27"/>
      <c r="C57" s="19"/>
      <c r="D57" s="19"/>
      <c r="E57" s="20">
        <f>(J7*H9)</f>
        <v>11000</v>
      </c>
      <c r="L57" s="9"/>
    </row>
    <row r="58" spans="1:12" x14ac:dyDescent="0.3">
      <c r="A58" s="42" t="s">
        <v>84</v>
      </c>
      <c r="B58" s="43"/>
      <c r="C58" s="68"/>
      <c r="D58" s="21"/>
      <c r="E58" s="22">
        <f>SUM(E57-E56)</f>
        <v>506.13979200000176</v>
      </c>
      <c r="L58" s="9"/>
    </row>
    <row r="59" spans="1:12" x14ac:dyDescent="0.3">
      <c r="A59" s="35"/>
      <c r="B59" s="44"/>
      <c r="C59" s="2"/>
      <c r="D59" s="2"/>
      <c r="E59" s="3"/>
      <c r="L59" s="9"/>
    </row>
    <row r="60" spans="1:12" ht="15" x14ac:dyDescent="0.3">
      <c r="A60" s="23" t="s">
        <v>56</v>
      </c>
      <c r="G60" s="41">
        <f>1-H32</f>
        <v>0.5</v>
      </c>
      <c r="H60" s="1" t="s">
        <v>55</v>
      </c>
      <c r="L60" s="9"/>
    </row>
    <row r="61" spans="1:12" ht="15" x14ac:dyDescent="0.3">
      <c r="A61" s="23"/>
      <c r="G61" s="41"/>
      <c r="L61" s="9"/>
    </row>
    <row r="62" spans="1:12" ht="15" x14ac:dyDescent="0.3">
      <c r="A62" s="23" t="s">
        <v>100</v>
      </c>
    </row>
    <row r="64" spans="1:12" ht="15" x14ac:dyDescent="0.3">
      <c r="A64" s="23" t="s">
        <v>88</v>
      </c>
      <c r="B64" s="2"/>
      <c r="C64" s="2"/>
      <c r="D64" s="2"/>
      <c r="E64" s="3"/>
    </row>
    <row r="66" spans="1:1" ht="15" x14ac:dyDescent="0.3">
      <c r="A66" s="23" t="s">
        <v>90</v>
      </c>
    </row>
    <row r="67" spans="1:1" x14ac:dyDescent="0.3">
      <c r="A67" s="1" t="s">
        <v>49</v>
      </c>
    </row>
    <row r="69" spans="1:1" ht="15" x14ac:dyDescent="0.3">
      <c r="A69" s="23" t="s">
        <v>93</v>
      </c>
    </row>
    <row r="71" spans="1:1" x14ac:dyDescent="0.3">
      <c r="A71" s="1" t="s">
        <v>102</v>
      </c>
    </row>
  </sheetData>
  <phoneticPr fontId="1" type="noConversion"/>
  <pageMargins left="0.75" right="0.75" top="1" bottom="1" header="0.5" footer="0.5"/>
  <pageSetup scale="52" orientation="landscape" cellComments="atEnd" r:id="rId1"/>
  <headerFooter alignWithMargins="0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DB43-B85B-4932-91E5-F510D23B575B}">
  <sheetPr>
    <pageSetUpPr fitToPage="1"/>
  </sheetPr>
  <dimension ref="A1:L85"/>
  <sheetViews>
    <sheetView tabSelected="1" topLeftCell="A79" workbookViewId="0">
      <selection activeCell="D88" sqref="D88"/>
    </sheetView>
  </sheetViews>
  <sheetFormatPr defaultColWidth="9.109375" defaultRowHeight="13.8" x14ac:dyDescent="0.3"/>
  <cols>
    <col min="1" max="1" width="36.88671875" style="1" customWidth="1"/>
    <col min="2" max="2" width="10.6640625" style="1" customWidth="1"/>
    <col min="3" max="3" width="9.5546875" style="1" customWidth="1"/>
    <col min="4" max="4" width="8.33203125" style="1" customWidth="1"/>
    <col min="5" max="5" width="11.109375" style="1" customWidth="1"/>
    <col min="6" max="6" width="5.33203125" style="1" customWidth="1"/>
    <col min="7" max="7" width="11.44140625" style="1" customWidth="1"/>
    <col min="8" max="8" width="13.44140625" style="1" customWidth="1"/>
    <col min="9" max="9" width="13.44140625" style="1" bestFit="1" customWidth="1"/>
    <col min="10" max="11" width="11.109375" style="1" customWidth="1"/>
    <col min="12" max="16384" width="9.109375" style="1"/>
  </cols>
  <sheetData>
    <row r="1" spans="1:11" ht="15.6" x14ac:dyDescent="0.3">
      <c r="A1" s="4" t="s">
        <v>78</v>
      </c>
      <c r="B1" s="5"/>
      <c r="C1" s="5"/>
      <c r="D1" s="5"/>
    </row>
    <row r="2" spans="1:11" ht="15.6" x14ac:dyDescent="0.3">
      <c r="A2" s="28" t="s">
        <v>101</v>
      </c>
      <c r="B2" s="5"/>
      <c r="C2" s="5"/>
      <c r="D2" s="5"/>
    </row>
    <row r="3" spans="1:11" ht="15.6" x14ac:dyDescent="0.3">
      <c r="A3" s="4" t="s">
        <v>0</v>
      </c>
      <c r="B3" s="6"/>
      <c r="D3" s="5"/>
    </row>
    <row r="4" spans="1:11" ht="15.6" x14ac:dyDescent="0.3">
      <c r="A4" s="10" t="s">
        <v>1</v>
      </c>
      <c r="B4" s="11"/>
      <c r="C4" s="11"/>
      <c r="D4" s="11"/>
      <c r="E4" s="12"/>
      <c r="I4" s="4" t="s">
        <v>2</v>
      </c>
      <c r="J4" s="7"/>
      <c r="K4" s="7"/>
    </row>
    <row r="5" spans="1:11" s="7" customFormat="1" x14ac:dyDescent="0.3">
      <c r="A5" s="24" t="s">
        <v>3</v>
      </c>
      <c r="B5" s="24" t="s">
        <v>4</v>
      </c>
      <c r="C5" s="24" t="s">
        <v>5</v>
      </c>
      <c r="D5" s="24" t="s">
        <v>41</v>
      </c>
      <c r="E5" s="25" t="s">
        <v>6</v>
      </c>
      <c r="F5" s="75"/>
      <c r="G5" s="1"/>
      <c r="H5" s="1"/>
      <c r="I5" s="13"/>
      <c r="J5" s="16" t="s">
        <v>71</v>
      </c>
      <c r="K5" s="17"/>
    </row>
    <row r="6" spans="1:11" x14ac:dyDescent="0.3">
      <c r="A6" s="14" t="s">
        <v>7</v>
      </c>
      <c r="B6" s="14" t="s">
        <v>8</v>
      </c>
      <c r="C6" s="79">
        <v>0.82</v>
      </c>
      <c r="D6" s="78">
        <v>180</v>
      </c>
      <c r="E6" s="15">
        <f t="shared" ref="E6:E14" si="0">(C6*D6)</f>
        <v>147.6</v>
      </c>
      <c r="F6" s="8"/>
      <c r="G6" s="18"/>
      <c r="H6" s="18"/>
      <c r="I6" s="32" t="s">
        <v>9</v>
      </c>
      <c r="J6" s="33" t="s">
        <v>10</v>
      </c>
      <c r="K6" s="32" t="s">
        <v>11</v>
      </c>
    </row>
    <row r="7" spans="1:11" x14ac:dyDescent="0.3">
      <c r="A7" s="14" t="s">
        <v>12</v>
      </c>
      <c r="B7" s="14" t="s">
        <v>8</v>
      </c>
      <c r="C7" s="79">
        <v>0.76</v>
      </c>
      <c r="D7" s="78">
        <v>100</v>
      </c>
      <c r="E7" s="15">
        <f t="shared" si="0"/>
        <v>76</v>
      </c>
      <c r="F7" s="8"/>
      <c r="G7" s="38" t="s">
        <v>70</v>
      </c>
      <c r="H7" s="39"/>
      <c r="I7" s="84">
        <v>12</v>
      </c>
      <c r="J7" s="85">
        <v>10</v>
      </c>
      <c r="K7" s="84">
        <v>8</v>
      </c>
    </row>
    <row r="8" spans="1:11" x14ac:dyDescent="0.3">
      <c r="A8" s="14" t="s">
        <v>13</v>
      </c>
      <c r="B8" s="14" t="s">
        <v>8</v>
      </c>
      <c r="C8" s="79">
        <v>0.4</v>
      </c>
      <c r="D8" s="78">
        <v>100</v>
      </c>
      <c r="E8" s="15">
        <f t="shared" si="0"/>
        <v>40</v>
      </c>
      <c r="F8" s="8"/>
      <c r="G8" s="34" t="s">
        <v>14</v>
      </c>
      <c r="H8" s="86">
        <v>1400</v>
      </c>
      <c r="I8" s="15">
        <f t="shared" ref="I8:K10" si="1">(I$7*$H8)-$E$40-$E$61-$E65</f>
        <v>5106.1397919999999</v>
      </c>
      <c r="J8" s="15">
        <f t="shared" si="1"/>
        <v>2306.1397920000009</v>
      </c>
      <c r="K8" s="15">
        <f t="shared" si="1"/>
        <v>-493.86020799999915</v>
      </c>
    </row>
    <row r="9" spans="1:11" x14ac:dyDescent="0.3">
      <c r="A9" s="14" t="s">
        <v>15</v>
      </c>
      <c r="B9" s="14" t="s">
        <v>16</v>
      </c>
      <c r="C9" s="79">
        <v>60</v>
      </c>
      <c r="D9" s="78">
        <v>1</v>
      </c>
      <c r="E9" s="15">
        <f>(C9*D9)/3</f>
        <v>20</v>
      </c>
      <c r="F9" s="8"/>
      <c r="G9" s="34" t="s">
        <v>17</v>
      </c>
      <c r="H9" s="86">
        <v>1100</v>
      </c>
      <c r="I9" s="15">
        <f t="shared" si="1"/>
        <v>2706.1397920000009</v>
      </c>
      <c r="J9" s="15">
        <f t="shared" si="1"/>
        <v>506.13979200000085</v>
      </c>
      <c r="K9" s="15">
        <f t="shared" si="1"/>
        <v>-1693.8602079999991</v>
      </c>
    </row>
    <row r="10" spans="1:11" x14ac:dyDescent="0.3">
      <c r="A10" s="14" t="s">
        <v>18</v>
      </c>
      <c r="B10" s="14" t="s">
        <v>8</v>
      </c>
      <c r="C10" s="79">
        <v>1.85</v>
      </c>
      <c r="D10" s="78">
        <v>1.5</v>
      </c>
      <c r="E10" s="15">
        <f t="shared" si="0"/>
        <v>2.7750000000000004</v>
      </c>
      <c r="F10" s="8"/>
      <c r="G10" s="34" t="s">
        <v>19</v>
      </c>
      <c r="H10" s="86">
        <v>800</v>
      </c>
      <c r="I10" s="15">
        <f t="shared" si="1"/>
        <v>306.13979200000085</v>
      </c>
      <c r="J10" s="15">
        <f t="shared" si="1"/>
        <v>-1293.8602079999994</v>
      </c>
      <c r="K10" s="15">
        <f t="shared" si="1"/>
        <v>-2893.8602079999991</v>
      </c>
    </row>
    <row r="11" spans="1:11" x14ac:dyDescent="0.3">
      <c r="A11" s="14" t="s">
        <v>51</v>
      </c>
      <c r="B11" s="14" t="s">
        <v>8</v>
      </c>
      <c r="C11" s="79">
        <v>0.65</v>
      </c>
      <c r="D11" s="78">
        <v>20</v>
      </c>
      <c r="E11" s="15">
        <f t="shared" si="0"/>
        <v>13</v>
      </c>
      <c r="F11" s="8"/>
      <c r="G11" s="18"/>
      <c r="H11" s="40"/>
      <c r="I11" s="8"/>
      <c r="J11" s="8"/>
      <c r="K11" s="8"/>
    </row>
    <row r="12" spans="1:11" ht="15" x14ac:dyDescent="0.3">
      <c r="A12" s="14" t="s">
        <v>20</v>
      </c>
      <c r="B12" s="14" t="s">
        <v>21</v>
      </c>
      <c r="C12" s="79">
        <v>97.62</v>
      </c>
      <c r="D12" s="78">
        <v>4</v>
      </c>
      <c r="E12" s="15">
        <f t="shared" si="0"/>
        <v>390.48</v>
      </c>
      <c r="F12" s="8"/>
      <c r="G12" s="18" t="s">
        <v>74</v>
      </c>
    </row>
    <row r="13" spans="1:11" x14ac:dyDescent="0.3">
      <c r="A13" s="14" t="s">
        <v>22</v>
      </c>
      <c r="B13" s="14" t="s">
        <v>23</v>
      </c>
      <c r="C13" s="79">
        <v>0.1</v>
      </c>
      <c r="D13" s="78">
        <v>7260</v>
      </c>
      <c r="E13" s="15">
        <f t="shared" si="0"/>
        <v>726</v>
      </c>
      <c r="F13" s="8"/>
    </row>
    <row r="14" spans="1:11" ht="15.6" x14ac:dyDescent="0.3">
      <c r="A14" s="14" t="s">
        <v>25</v>
      </c>
      <c r="B14" s="14" t="s">
        <v>26</v>
      </c>
      <c r="C14" s="79">
        <v>35</v>
      </c>
      <c r="D14" s="78">
        <v>56</v>
      </c>
      <c r="E14" s="15">
        <f t="shared" si="0"/>
        <v>1960</v>
      </c>
      <c r="F14" s="8"/>
      <c r="G14"/>
      <c r="H14" s="69" t="s">
        <v>82</v>
      </c>
      <c r="I14"/>
      <c r="J14"/>
      <c r="K14"/>
    </row>
    <row r="15" spans="1:11" x14ac:dyDescent="0.3">
      <c r="A15" s="60" t="s">
        <v>73</v>
      </c>
      <c r="B15" s="14" t="s">
        <v>72</v>
      </c>
      <c r="C15" s="79">
        <v>60.46</v>
      </c>
      <c r="D15" s="78">
        <v>24</v>
      </c>
      <c r="E15" s="15">
        <f>(C15*D15)/3</f>
        <v>483.68</v>
      </c>
      <c r="F15" s="8"/>
      <c r="I15" s="13"/>
      <c r="J15" s="16" t="s">
        <v>71</v>
      </c>
      <c r="K15" s="17"/>
    </row>
    <row r="16" spans="1:11" x14ac:dyDescent="0.3">
      <c r="A16" s="60" t="s">
        <v>52</v>
      </c>
      <c r="B16" s="14" t="s">
        <v>53</v>
      </c>
      <c r="C16" s="79">
        <v>16.309999999999999</v>
      </c>
      <c r="D16" s="78">
        <v>8</v>
      </c>
      <c r="E16" s="15">
        <f>C16*D16</f>
        <v>130.47999999999999</v>
      </c>
      <c r="F16" s="8"/>
      <c r="G16"/>
      <c r="H16"/>
      <c r="I16" s="32" t="s">
        <v>9</v>
      </c>
      <c r="J16" s="33" t="s">
        <v>10</v>
      </c>
      <c r="K16" s="32" t="s">
        <v>11</v>
      </c>
    </row>
    <row r="17" spans="1:11" ht="15" x14ac:dyDescent="0.3">
      <c r="A17" s="60" t="s">
        <v>57</v>
      </c>
      <c r="B17" s="14" t="s">
        <v>50</v>
      </c>
      <c r="C17" s="79">
        <v>17.57</v>
      </c>
      <c r="D17" s="78">
        <v>1.5</v>
      </c>
      <c r="E17" s="15">
        <f t="shared" ref="E17:E29" si="2">C17*D17</f>
        <v>26.355</v>
      </c>
      <c r="F17" s="8"/>
      <c r="G17" s="70" t="s">
        <v>70</v>
      </c>
      <c r="H17" s="71"/>
      <c r="I17" s="84">
        <v>12</v>
      </c>
      <c r="J17" s="85">
        <v>10</v>
      </c>
      <c r="K17" s="84">
        <v>8</v>
      </c>
    </row>
    <row r="18" spans="1:11" ht="15" x14ac:dyDescent="0.3">
      <c r="A18" s="61" t="s">
        <v>58</v>
      </c>
      <c r="B18" s="62" t="s">
        <v>8</v>
      </c>
      <c r="C18" s="79">
        <v>10.06</v>
      </c>
      <c r="D18" s="78">
        <v>0.16</v>
      </c>
      <c r="E18" s="15">
        <f t="shared" si="2"/>
        <v>1.6096000000000001</v>
      </c>
      <c r="F18" s="8"/>
      <c r="G18" s="34" t="s">
        <v>14</v>
      </c>
      <c r="H18" s="83">
        <v>1400</v>
      </c>
      <c r="I18" s="59">
        <f>I8/$H$8</f>
        <v>3.6472427085714285</v>
      </c>
      <c r="J18" s="59">
        <f>J8/$H$8</f>
        <v>1.6472427085714292</v>
      </c>
      <c r="K18" s="59">
        <f>K8/$H$8</f>
        <v>-0.35275729142857082</v>
      </c>
    </row>
    <row r="19" spans="1:11" ht="15" x14ac:dyDescent="0.3">
      <c r="A19" s="14" t="s">
        <v>68</v>
      </c>
      <c r="B19" s="14" t="s">
        <v>54</v>
      </c>
      <c r="C19" s="78">
        <v>5.52</v>
      </c>
      <c r="D19" s="78">
        <v>1.2</v>
      </c>
      <c r="E19" s="15">
        <f t="shared" si="2"/>
        <v>6.6239999999999997</v>
      </c>
      <c r="F19" s="8"/>
      <c r="G19" s="34" t="s">
        <v>17</v>
      </c>
      <c r="H19" s="83">
        <v>1100</v>
      </c>
      <c r="I19" s="59">
        <f>I9/$H$9</f>
        <v>2.4601270836363645</v>
      </c>
      <c r="J19" s="59">
        <f>J9/$H$9</f>
        <v>0.4601270836363644</v>
      </c>
      <c r="K19" s="59">
        <f>K9/$H$9</f>
        <v>-1.5398729163636355</v>
      </c>
    </row>
    <row r="20" spans="1:11" ht="15.6" x14ac:dyDescent="0.35">
      <c r="A20" s="14" t="s">
        <v>69</v>
      </c>
      <c r="B20" s="14" t="s">
        <v>54</v>
      </c>
      <c r="C20" s="78">
        <v>5.43</v>
      </c>
      <c r="D20" s="78">
        <v>1</v>
      </c>
      <c r="E20" s="15">
        <f t="shared" si="2"/>
        <v>5.43</v>
      </c>
      <c r="F20" s="8"/>
      <c r="G20" s="34" t="s">
        <v>19</v>
      </c>
      <c r="H20" s="83">
        <v>800</v>
      </c>
      <c r="I20" s="59">
        <f>I10/$H$10</f>
        <v>0.38267474000000107</v>
      </c>
      <c r="J20" s="59">
        <f>J10/$H$10</f>
        <v>-1.6173252599999992</v>
      </c>
      <c r="K20" s="59">
        <f>K10/$H$10</f>
        <v>-3.617325259999999</v>
      </c>
    </row>
    <row r="21" spans="1:11" x14ac:dyDescent="0.3">
      <c r="A21" s="14" t="s">
        <v>59</v>
      </c>
      <c r="B21" s="14" t="s">
        <v>60</v>
      </c>
      <c r="C21" s="79">
        <v>0.51</v>
      </c>
      <c r="D21" s="78">
        <f>3*5</f>
        <v>15</v>
      </c>
      <c r="E21" s="15">
        <f t="shared" si="2"/>
        <v>7.65</v>
      </c>
      <c r="F21" s="8"/>
    </row>
    <row r="22" spans="1:11" x14ac:dyDescent="0.3">
      <c r="A22" s="14" t="s">
        <v>66</v>
      </c>
      <c r="B22" s="14" t="s">
        <v>60</v>
      </c>
      <c r="C22" s="79">
        <v>2.3199999999999998</v>
      </c>
      <c r="D22" s="78">
        <f>1*4</f>
        <v>4</v>
      </c>
      <c r="E22" s="15">
        <f t="shared" si="2"/>
        <v>9.2799999999999994</v>
      </c>
      <c r="F22" s="8"/>
      <c r="G22" s="73" t="s">
        <v>83</v>
      </c>
      <c r="H22" s="71"/>
      <c r="I22" s="71"/>
    </row>
    <row r="23" spans="1:11" x14ac:dyDescent="0.3">
      <c r="A23" s="14" t="s">
        <v>61</v>
      </c>
      <c r="B23" s="14" t="s">
        <v>60</v>
      </c>
      <c r="C23" s="78">
        <v>7.47</v>
      </c>
      <c r="D23" s="78">
        <f>1*7.5</f>
        <v>7.5</v>
      </c>
      <c r="E23" s="15">
        <f t="shared" si="2"/>
        <v>56.024999999999999</v>
      </c>
      <c r="G23" s="70" t="s">
        <v>70</v>
      </c>
      <c r="H23" s="71"/>
      <c r="I23" s="74"/>
    </row>
    <row r="24" spans="1:11" x14ac:dyDescent="0.3">
      <c r="A24" s="14" t="s">
        <v>79</v>
      </c>
      <c r="B24" s="14" t="s">
        <v>8</v>
      </c>
      <c r="C24" s="79">
        <v>4.3600000000000003</v>
      </c>
      <c r="D24" s="78">
        <v>6</v>
      </c>
      <c r="E24" s="15">
        <f t="shared" si="2"/>
        <v>26.160000000000004</v>
      </c>
      <c r="F24" s="8"/>
      <c r="G24" s="34" t="s">
        <v>14</v>
      </c>
      <c r="H24" s="83">
        <v>1200</v>
      </c>
      <c r="I24" s="59">
        <f>$E$69/H24</f>
        <v>8.7448835066666657</v>
      </c>
    </row>
    <row r="25" spans="1:11" x14ac:dyDescent="0.3">
      <c r="A25" s="14" t="s">
        <v>62</v>
      </c>
      <c r="B25" s="14" t="s">
        <v>8</v>
      </c>
      <c r="C25" s="79">
        <v>6.7</v>
      </c>
      <c r="D25" s="78">
        <f>3*1.25</f>
        <v>3.75</v>
      </c>
      <c r="E25" s="15">
        <f t="shared" si="2"/>
        <v>25.125</v>
      </c>
      <c r="F25" s="8"/>
      <c r="G25" s="34" t="s">
        <v>17</v>
      </c>
      <c r="H25" s="83">
        <v>1000</v>
      </c>
      <c r="I25" s="59">
        <f t="shared" ref="I25:I26" si="3">$E$69/H25</f>
        <v>10.493860207999997</v>
      </c>
    </row>
    <row r="26" spans="1:11" x14ac:dyDescent="0.3">
      <c r="A26" s="14" t="s">
        <v>63</v>
      </c>
      <c r="B26" s="14" t="s">
        <v>60</v>
      </c>
      <c r="C26" s="79">
        <v>4.04</v>
      </c>
      <c r="D26" s="78">
        <f>2*6</f>
        <v>12</v>
      </c>
      <c r="E26" s="15">
        <f t="shared" si="2"/>
        <v>48.480000000000004</v>
      </c>
      <c r="F26" s="8"/>
      <c r="G26" s="34" t="s">
        <v>19</v>
      </c>
      <c r="H26" s="83">
        <v>800</v>
      </c>
      <c r="I26" s="59">
        <f t="shared" si="3"/>
        <v>13.117325259999998</v>
      </c>
    </row>
    <row r="27" spans="1:11" x14ac:dyDescent="0.3">
      <c r="A27" s="14" t="s">
        <v>64</v>
      </c>
      <c r="B27" s="14" t="s">
        <v>67</v>
      </c>
      <c r="C27" s="79">
        <v>4.79</v>
      </c>
      <c r="D27" s="78">
        <f>8*2.5</f>
        <v>20</v>
      </c>
      <c r="E27" s="15">
        <f t="shared" si="2"/>
        <v>95.8</v>
      </c>
      <c r="F27" s="8"/>
    </row>
    <row r="28" spans="1:11" ht="15" x14ac:dyDescent="0.3">
      <c r="A28" s="60" t="s">
        <v>97</v>
      </c>
      <c r="B28" s="14" t="s">
        <v>34</v>
      </c>
      <c r="C28" s="79">
        <v>20</v>
      </c>
      <c r="D28" s="78">
        <v>8</v>
      </c>
      <c r="E28" s="15">
        <f t="shared" si="2"/>
        <v>160</v>
      </c>
      <c r="F28" s="8"/>
      <c r="G28" s="10" t="s">
        <v>24</v>
      </c>
      <c r="H28" s="13"/>
      <c r="I28" s="12"/>
      <c r="J28" s="12"/>
      <c r="K28" s="12"/>
    </row>
    <row r="29" spans="1:11" ht="15" x14ac:dyDescent="0.3">
      <c r="A29" s="14" t="s">
        <v>98</v>
      </c>
      <c r="B29" s="14" t="s">
        <v>34</v>
      </c>
      <c r="C29" s="79">
        <v>20</v>
      </c>
      <c r="D29" s="80">
        <v>16</v>
      </c>
      <c r="E29" s="15">
        <f t="shared" si="2"/>
        <v>320</v>
      </c>
      <c r="F29" s="8"/>
      <c r="G29" s="10" t="s">
        <v>27</v>
      </c>
      <c r="H29" s="13"/>
      <c r="I29" s="12"/>
      <c r="J29" s="12"/>
      <c r="K29" s="12"/>
    </row>
    <row r="30" spans="1:11" ht="15" x14ac:dyDescent="0.3">
      <c r="A30" s="14" t="s">
        <v>99</v>
      </c>
      <c r="B30" s="14" t="s">
        <v>34</v>
      </c>
      <c r="C30" s="79">
        <v>20</v>
      </c>
      <c r="D30" s="78">
        <v>10</v>
      </c>
      <c r="E30" s="15">
        <f>C30*D30</f>
        <v>200</v>
      </c>
      <c r="F30" s="31"/>
      <c r="G30" s="45" t="s">
        <v>28</v>
      </c>
      <c r="H30" s="46">
        <v>6</v>
      </c>
      <c r="I30" s="47" t="s">
        <v>29</v>
      </c>
      <c r="J30" s="47"/>
      <c r="K30" s="48"/>
    </row>
    <row r="31" spans="1:11" x14ac:dyDescent="0.3">
      <c r="A31" s="14" t="s">
        <v>38</v>
      </c>
      <c r="B31" s="14" t="s">
        <v>36</v>
      </c>
      <c r="C31" s="79">
        <v>100</v>
      </c>
      <c r="D31" s="78">
        <v>1</v>
      </c>
      <c r="E31" s="15">
        <f>C31*D31</f>
        <v>100</v>
      </c>
      <c r="F31" s="31"/>
      <c r="G31" s="57" t="s">
        <v>30</v>
      </c>
      <c r="H31" s="49">
        <v>2</v>
      </c>
      <c r="I31" s="50" t="s">
        <v>31</v>
      </c>
      <c r="J31" s="50"/>
      <c r="K31" s="51"/>
    </row>
    <row r="32" spans="1:11" ht="15" x14ac:dyDescent="0.3">
      <c r="A32" s="78"/>
      <c r="B32" s="78"/>
      <c r="C32" s="79"/>
      <c r="D32" s="78"/>
      <c r="E32" s="15">
        <f t="shared" ref="E32:E38" si="4">C32*D32</f>
        <v>0</v>
      </c>
      <c r="F32" s="31"/>
      <c r="G32" s="57" t="s">
        <v>30</v>
      </c>
      <c r="H32" s="52">
        <f>1-(((43560/H30)*3)/43560)</f>
        <v>0.5</v>
      </c>
      <c r="I32" s="50" t="s">
        <v>76</v>
      </c>
      <c r="J32" s="50"/>
      <c r="K32" s="51"/>
    </row>
    <row r="33" spans="1:11" x14ac:dyDescent="0.3">
      <c r="A33" s="78"/>
      <c r="B33" s="78"/>
      <c r="C33" s="79"/>
      <c r="D33" s="78"/>
      <c r="E33" s="15">
        <f t="shared" si="4"/>
        <v>0</v>
      </c>
      <c r="F33" s="31"/>
      <c r="G33" s="57" t="s">
        <v>30</v>
      </c>
      <c r="H33" s="53">
        <f>43560/H30</f>
        <v>7260</v>
      </c>
      <c r="I33" s="50" t="s">
        <v>32</v>
      </c>
      <c r="J33" s="50"/>
      <c r="K33" s="51"/>
    </row>
    <row r="34" spans="1:11" x14ac:dyDescent="0.3">
      <c r="A34" s="78"/>
      <c r="B34" s="78"/>
      <c r="C34" s="79"/>
      <c r="D34" s="78"/>
      <c r="E34" s="15">
        <f t="shared" si="4"/>
        <v>0</v>
      </c>
      <c r="F34" s="31"/>
      <c r="G34" s="58" t="s">
        <v>30</v>
      </c>
      <c r="H34" s="54">
        <f>H33/H31</f>
        <v>3630</v>
      </c>
      <c r="I34" s="55" t="s">
        <v>33</v>
      </c>
      <c r="J34" s="55"/>
      <c r="K34" s="56"/>
    </row>
    <row r="35" spans="1:11" x14ac:dyDescent="0.3">
      <c r="A35" s="78"/>
      <c r="B35" s="78"/>
      <c r="C35" s="79"/>
      <c r="D35" s="78"/>
      <c r="E35" s="15">
        <f t="shared" si="4"/>
        <v>0</v>
      </c>
      <c r="F35" s="31"/>
      <c r="G35" s="77"/>
      <c r="H35" s="76"/>
    </row>
    <row r="36" spans="1:11" x14ac:dyDescent="0.3">
      <c r="A36" s="78"/>
      <c r="B36" s="78"/>
      <c r="C36" s="79"/>
      <c r="D36" s="78"/>
      <c r="E36" s="15">
        <f t="shared" si="4"/>
        <v>0</v>
      </c>
      <c r="F36" s="31"/>
      <c r="G36" s="77"/>
      <c r="H36" s="76"/>
    </row>
    <row r="37" spans="1:11" x14ac:dyDescent="0.3">
      <c r="A37" s="78"/>
      <c r="B37" s="78"/>
      <c r="C37" s="79"/>
      <c r="D37" s="78"/>
      <c r="E37" s="15">
        <f t="shared" si="4"/>
        <v>0</v>
      </c>
      <c r="F37" s="31"/>
      <c r="G37" s="77"/>
      <c r="H37" s="76"/>
    </row>
    <row r="38" spans="1:11" x14ac:dyDescent="0.3">
      <c r="A38" s="78"/>
      <c r="B38" s="78"/>
      <c r="C38" s="79"/>
      <c r="D38" s="78"/>
      <c r="E38" s="15">
        <f t="shared" si="4"/>
        <v>0</v>
      </c>
      <c r="F38" s="31"/>
      <c r="G38" s="77"/>
      <c r="H38" s="76"/>
    </row>
    <row r="39" spans="1:11" ht="15" x14ac:dyDescent="0.3">
      <c r="A39" s="14" t="s">
        <v>89</v>
      </c>
      <c r="B39" s="59">
        <f>SUM(E6:E38)</f>
        <v>5078.5535999999993</v>
      </c>
      <c r="C39" s="81">
        <v>6</v>
      </c>
      <c r="D39" s="82">
        <v>0.06</v>
      </c>
      <c r="E39" s="15">
        <f>B39*(C39/12)*D39</f>
        <v>152.35660799999997</v>
      </c>
    </row>
    <row r="40" spans="1:11" x14ac:dyDescent="0.3">
      <c r="A40" s="36" t="s">
        <v>39</v>
      </c>
      <c r="B40" s="19"/>
      <c r="C40" s="19"/>
      <c r="D40" s="19"/>
      <c r="E40" s="37">
        <f>SUM(E6:E39)</f>
        <v>5230.9102079999993</v>
      </c>
      <c r="F40" s="75"/>
    </row>
    <row r="41" spans="1:11" x14ac:dyDescent="0.3">
      <c r="A41" s="30"/>
      <c r="E41" s="31"/>
      <c r="F41" s="8"/>
    </row>
    <row r="42" spans="1:11" x14ac:dyDescent="0.3">
      <c r="A42" s="10" t="s">
        <v>40</v>
      </c>
      <c r="B42" s="13"/>
      <c r="C42" s="13"/>
      <c r="D42" s="13"/>
      <c r="E42" s="13"/>
      <c r="F42" s="8"/>
    </row>
    <row r="43" spans="1:11" x14ac:dyDescent="0.3">
      <c r="A43" s="24" t="s">
        <v>3</v>
      </c>
      <c r="B43" s="24" t="s">
        <v>4</v>
      </c>
      <c r="C43" s="24" t="s">
        <v>5</v>
      </c>
      <c r="D43" s="24" t="s">
        <v>41</v>
      </c>
      <c r="E43" s="25" t="s">
        <v>6</v>
      </c>
      <c r="F43" s="8"/>
    </row>
    <row r="44" spans="1:11" x14ac:dyDescent="0.3">
      <c r="A44" s="14" t="s">
        <v>42</v>
      </c>
      <c r="B44" s="14" t="s">
        <v>43</v>
      </c>
      <c r="C44" s="79">
        <v>9.3699999999999992</v>
      </c>
      <c r="D44" s="78">
        <v>1</v>
      </c>
      <c r="E44" s="15">
        <f>C44*D44</f>
        <v>9.3699999999999992</v>
      </c>
      <c r="F44" s="8"/>
      <c r="I44" s="9"/>
      <c r="J44" s="9"/>
      <c r="K44" s="9"/>
    </row>
    <row r="45" spans="1:11" x14ac:dyDescent="0.3">
      <c r="A45" s="14" t="s">
        <v>44</v>
      </c>
      <c r="B45" s="14" t="s">
        <v>43</v>
      </c>
      <c r="C45" s="79">
        <v>10.36</v>
      </c>
      <c r="D45" s="78">
        <v>9</v>
      </c>
      <c r="E45" s="15">
        <f t="shared" ref="E45:E60" si="5">C45*D45</f>
        <v>93.24</v>
      </c>
      <c r="F45" s="8"/>
      <c r="G45" s="9"/>
      <c r="H45" s="9"/>
      <c r="I45" s="9"/>
      <c r="J45" s="9"/>
      <c r="K45" s="9"/>
    </row>
    <row r="46" spans="1:11" x14ac:dyDescent="0.3">
      <c r="A46" s="14" t="s">
        <v>65</v>
      </c>
      <c r="B46" s="14" t="s">
        <v>36</v>
      </c>
      <c r="C46" s="79">
        <v>31.59</v>
      </c>
      <c r="D46" s="78">
        <v>1</v>
      </c>
      <c r="E46" s="15">
        <f>C46*D46</f>
        <v>31.59</v>
      </c>
      <c r="F46" s="8"/>
      <c r="G46" s="9"/>
      <c r="H46" s="9"/>
    </row>
    <row r="47" spans="1:11" x14ac:dyDescent="0.3">
      <c r="A47" s="14" t="s">
        <v>80</v>
      </c>
      <c r="B47" s="14" t="s">
        <v>36</v>
      </c>
      <c r="C47" s="79">
        <v>24.2</v>
      </c>
      <c r="D47" s="78">
        <v>1</v>
      </c>
      <c r="E47" s="15">
        <f t="shared" si="5"/>
        <v>24.2</v>
      </c>
      <c r="F47" s="8"/>
    </row>
    <row r="48" spans="1:11" x14ac:dyDescent="0.3">
      <c r="A48" s="14" t="s">
        <v>81</v>
      </c>
      <c r="B48" s="14" t="s">
        <v>36</v>
      </c>
      <c r="C48" s="79">
        <v>18.96</v>
      </c>
      <c r="D48" s="78">
        <v>1</v>
      </c>
      <c r="E48" s="15">
        <f>C48*D48</f>
        <v>18.96</v>
      </c>
      <c r="F48" s="8"/>
    </row>
    <row r="49" spans="1:12" x14ac:dyDescent="0.3">
      <c r="A49" s="14" t="s">
        <v>45</v>
      </c>
      <c r="B49" s="14" t="s">
        <v>36</v>
      </c>
      <c r="C49" s="79">
        <v>20.190000000000001</v>
      </c>
      <c r="D49" s="78">
        <v>1</v>
      </c>
      <c r="E49" s="15">
        <f t="shared" si="5"/>
        <v>20.190000000000001</v>
      </c>
      <c r="F49" s="8"/>
    </row>
    <row r="50" spans="1:12" x14ac:dyDescent="0.3">
      <c r="A50" s="14" t="s">
        <v>35</v>
      </c>
      <c r="B50" s="14" t="s">
        <v>36</v>
      </c>
      <c r="C50" s="79">
        <v>185</v>
      </c>
      <c r="D50" s="78">
        <v>1</v>
      </c>
      <c r="E50" s="15">
        <f>C50*D50</f>
        <v>185</v>
      </c>
      <c r="F50" s="8"/>
    </row>
    <row r="51" spans="1:12" x14ac:dyDescent="0.3">
      <c r="A51" s="14" t="s">
        <v>37</v>
      </c>
      <c r="B51" s="14" t="s">
        <v>36</v>
      </c>
      <c r="C51" s="79">
        <v>18.96</v>
      </c>
      <c r="D51" s="78">
        <v>1</v>
      </c>
      <c r="E51" s="15">
        <f>C51*D51</f>
        <v>18.96</v>
      </c>
      <c r="F51" s="8"/>
    </row>
    <row r="52" spans="1:12" ht="15" x14ac:dyDescent="0.3">
      <c r="A52" s="14" t="s">
        <v>92</v>
      </c>
      <c r="B52" s="14" t="s">
        <v>77</v>
      </c>
      <c r="C52" s="79">
        <v>250</v>
      </c>
      <c r="D52" s="78">
        <v>1</v>
      </c>
      <c r="E52" s="15">
        <f t="shared" si="5"/>
        <v>250</v>
      </c>
      <c r="F52" s="8"/>
      <c r="L52" s="9"/>
    </row>
    <row r="53" spans="1:12" ht="15" x14ac:dyDescent="0.3">
      <c r="A53" s="14" t="s">
        <v>91</v>
      </c>
      <c r="B53" s="14" t="s">
        <v>46</v>
      </c>
      <c r="C53" s="79">
        <v>7.68</v>
      </c>
      <c r="D53" s="78">
        <v>8</v>
      </c>
      <c r="E53" s="15">
        <f t="shared" si="5"/>
        <v>61.44</v>
      </c>
      <c r="F53" s="8"/>
      <c r="L53" s="9"/>
    </row>
    <row r="54" spans="1:12" x14ac:dyDescent="0.3">
      <c r="A54" s="78"/>
      <c r="B54" s="78"/>
      <c r="C54" s="79"/>
      <c r="D54" s="78"/>
      <c r="E54" s="15">
        <f t="shared" si="5"/>
        <v>0</v>
      </c>
      <c r="F54" s="8"/>
      <c r="L54" s="9"/>
    </row>
    <row r="55" spans="1:12" x14ac:dyDescent="0.3">
      <c r="A55" s="78"/>
      <c r="B55" s="78"/>
      <c r="C55" s="79"/>
      <c r="D55" s="78"/>
      <c r="E55" s="15">
        <f t="shared" si="5"/>
        <v>0</v>
      </c>
      <c r="F55" s="8"/>
      <c r="L55" s="9"/>
    </row>
    <row r="56" spans="1:12" x14ac:dyDescent="0.3">
      <c r="A56" s="78"/>
      <c r="B56" s="78"/>
      <c r="C56" s="79"/>
      <c r="D56" s="78"/>
      <c r="E56" s="15">
        <f t="shared" si="5"/>
        <v>0</v>
      </c>
      <c r="F56" s="8"/>
      <c r="L56" s="9"/>
    </row>
    <row r="57" spans="1:12" x14ac:dyDescent="0.3">
      <c r="A57" s="78"/>
      <c r="B57" s="78"/>
      <c r="C57" s="79"/>
      <c r="D57" s="78"/>
      <c r="E57" s="15">
        <f t="shared" si="5"/>
        <v>0</v>
      </c>
      <c r="F57" s="8"/>
      <c r="L57" s="9"/>
    </row>
    <row r="58" spans="1:12" x14ac:dyDescent="0.3">
      <c r="A58" s="78"/>
      <c r="B58" s="78"/>
      <c r="C58" s="79"/>
      <c r="D58" s="78"/>
      <c r="E58" s="15">
        <f t="shared" si="5"/>
        <v>0</v>
      </c>
      <c r="F58" s="8"/>
      <c r="L58" s="9"/>
    </row>
    <row r="59" spans="1:12" x14ac:dyDescent="0.3">
      <c r="A59" s="78"/>
      <c r="B59" s="78"/>
      <c r="C59" s="79"/>
      <c r="D59" s="78"/>
      <c r="E59" s="15">
        <f t="shared" si="5"/>
        <v>0</v>
      </c>
      <c r="F59" s="8"/>
      <c r="L59" s="9"/>
    </row>
    <row r="60" spans="1:12" x14ac:dyDescent="0.3">
      <c r="A60" s="14" t="s">
        <v>85</v>
      </c>
      <c r="B60" s="14" t="s">
        <v>36</v>
      </c>
      <c r="C60" s="79">
        <v>150</v>
      </c>
      <c r="D60" s="78">
        <v>1</v>
      </c>
      <c r="E60" s="15">
        <f t="shared" si="5"/>
        <v>150</v>
      </c>
      <c r="F60" s="8"/>
      <c r="L60" s="9"/>
    </row>
    <row r="61" spans="1:12" x14ac:dyDescent="0.3">
      <c r="A61" s="36" t="s">
        <v>47</v>
      </c>
      <c r="B61" s="19"/>
      <c r="C61" s="19"/>
      <c r="D61" s="19"/>
      <c r="E61" s="37">
        <f>SUM(E44:E60)</f>
        <v>862.95</v>
      </c>
      <c r="F61" s="8"/>
      <c r="L61" s="9"/>
    </row>
    <row r="62" spans="1:12" x14ac:dyDescent="0.3">
      <c r="A62" s="30"/>
      <c r="E62" s="31"/>
      <c r="F62" s="8"/>
      <c r="L62" s="9"/>
    </row>
    <row r="63" spans="1:12" x14ac:dyDescent="0.3">
      <c r="A63" s="10" t="s">
        <v>48</v>
      </c>
      <c r="B63" s="13"/>
      <c r="C63" s="13"/>
      <c r="D63" s="13"/>
      <c r="E63" s="13"/>
      <c r="F63" s="3"/>
      <c r="L63" s="9"/>
    </row>
    <row r="64" spans="1:12" x14ac:dyDescent="0.3">
      <c r="A64" s="24" t="s">
        <v>3</v>
      </c>
      <c r="B64" s="24" t="s">
        <v>4</v>
      </c>
      <c r="C64" s="24" t="s">
        <v>5</v>
      </c>
      <c r="D64" s="24" t="s">
        <v>41</v>
      </c>
      <c r="E64" s="25" t="s">
        <v>6</v>
      </c>
      <c r="L64" s="9"/>
    </row>
    <row r="65" spans="1:12" ht="15" x14ac:dyDescent="0.3">
      <c r="A65" s="14" t="s">
        <v>94</v>
      </c>
      <c r="B65" s="14" t="s">
        <v>75</v>
      </c>
      <c r="C65" s="79">
        <v>4</v>
      </c>
      <c r="D65" s="29">
        <f>H8</f>
        <v>1400</v>
      </c>
      <c r="E65" s="15">
        <f>C65*D65</f>
        <v>5600</v>
      </c>
      <c r="L65" s="9"/>
    </row>
    <row r="66" spans="1:12" ht="15" x14ac:dyDescent="0.3">
      <c r="A66" s="14" t="s">
        <v>95</v>
      </c>
      <c r="B66" s="14" t="s">
        <v>75</v>
      </c>
      <c r="C66" s="79">
        <v>4</v>
      </c>
      <c r="D66" s="29">
        <f>H9</f>
        <v>1100</v>
      </c>
      <c r="E66" s="15">
        <f>C66*D66</f>
        <v>4400</v>
      </c>
      <c r="L66" s="9"/>
    </row>
    <row r="67" spans="1:12" ht="15" x14ac:dyDescent="0.3">
      <c r="A67" s="14" t="s">
        <v>96</v>
      </c>
      <c r="B67" s="14" t="s">
        <v>75</v>
      </c>
      <c r="C67" s="79">
        <v>4</v>
      </c>
      <c r="D67" s="29">
        <f>H10</f>
        <v>800</v>
      </c>
      <c r="E67" s="15">
        <f>C67*D67</f>
        <v>3200</v>
      </c>
      <c r="L67" s="9"/>
    </row>
    <row r="68" spans="1:12" x14ac:dyDescent="0.3">
      <c r="E68" s="8"/>
      <c r="L68" s="9"/>
    </row>
    <row r="69" spans="1:12" x14ac:dyDescent="0.3">
      <c r="A69" s="26" t="s">
        <v>86</v>
      </c>
      <c r="B69" s="27"/>
      <c r="C69" s="19"/>
      <c r="D69" s="19"/>
      <c r="E69" s="20">
        <f>E40+E61+E66</f>
        <v>10493.860207999998</v>
      </c>
      <c r="L69" s="9"/>
    </row>
    <row r="70" spans="1:12" x14ac:dyDescent="0.3">
      <c r="A70" s="26" t="s">
        <v>87</v>
      </c>
      <c r="B70" s="27"/>
      <c r="C70" s="19"/>
      <c r="D70" s="19"/>
      <c r="E70" s="20">
        <f>(J7*H9)</f>
        <v>11000</v>
      </c>
      <c r="L70" s="9"/>
    </row>
    <row r="71" spans="1:12" x14ac:dyDescent="0.3">
      <c r="A71" s="42" t="s">
        <v>84</v>
      </c>
      <c r="B71" s="43"/>
      <c r="C71" s="68"/>
      <c r="D71" s="21"/>
      <c r="E71" s="22">
        <f>SUM(E70-E69)</f>
        <v>506.13979200000176</v>
      </c>
      <c r="L71" s="9"/>
    </row>
    <row r="72" spans="1:12" x14ac:dyDescent="0.3">
      <c r="A72" s="35"/>
      <c r="B72" s="44"/>
      <c r="C72" s="2"/>
      <c r="D72" s="2"/>
      <c r="E72" s="3"/>
      <c r="L72" s="9"/>
    </row>
    <row r="73" spans="1:12" ht="15" x14ac:dyDescent="0.3">
      <c r="A73" s="23" t="s">
        <v>56</v>
      </c>
      <c r="G73" s="41">
        <f>1-H32</f>
        <v>0.5</v>
      </c>
      <c r="H73" s="1" t="s">
        <v>55</v>
      </c>
      <c r="L73" s="9"/>
    </row>
    <row r="74" spans="1:12" ht="15" x14ac:dyDescent="0.3">
      <c r="A74" s="23"/>
      <c r="G74" s="41"/>
      <c r="L74" s="9"/>
    </row>
    <row r="75" spans="1:12" ht="15" x14ac:dyDescent="0.3">
      <c r="A75" s="23" t="s">
        <v>100</v>
      </c>
    </row>
    <row r="77" spans="1:12" ht="15" x14ac:dyDescent="0.3">
      <c r="A77" s="23" t="s">
        <v>88</v>
      </c>
      <c r="B77" s="2"/>
      <c r="C77" s="2"/>
      <c r="D77" s="2"/>
      <c r="E77" s="3"/>
    </row>
    <row r="79" spans="1:12" ht="15" x14ac:dyDescent="0.3">
      <c r="A79" s="23" t="s">
        <v>90</v>
      </c>
    </row>
    <row r="80" spans="1:12" x14ac:dyDescent="0.3">
      <c r="A80" s="1" t="s">
        <v>49</v>
      </c>
    </row>
    <row r="82" spans="1:1" ht="15" x14ac:dyDescent="0.3">
      <c r="A82" s="23" t="s">
        <v>93</v>
      </c>
    </row>
    <row r="85" spans="1:1" x14ac:dyDescent="0.3">
      <c r="A85" s="1" t="s">
        <v>102</v>
      </c>
    </row>
  </sheetData>
  <pageMargins left="0.75" right="0.75" top="1" bottom="1" header="0.5" footer="0.5"/>
  <pageSetup scale="52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W. Jennings</dc:creator>
  <cp:keywords/>
  <dc:description/>
  <cp:lastModifiedBy>Czachorowski, Jaclyn</cp:lastModifiedBy>
  <cp:revision/>
  <cp:lastPrinted>2023-03-15T17:21:07Z</cp:lastPrinted>
  <dcterms:created xsi:type="dcterms:W3CDTF">2000-09-13T10:07:55Z</dcterms:created>
  <dcterms:modified xsi:type="dcterms:W3CDTF">2026-04-01T15:31:46Z</dcterms:modified>
  <cp:category/>
  <cp:contentStatus/>
</cp:coreProperties>
</file>