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sbruce\OneDrive - University of Delaware - o365\Documents\Budgets\Processing Vegetables\2025 Budgets\"/>
    </mc:Choice>
  </mc:AlternateContent>
  <xr:revisionPtr revIDLastSave="0" documentId="13_ncr:1_{F77168A7-2AA8-4A28-8337-9D05BEE6E2F1}" xr6:coauthVersionLast="47" xr6:coauthVersionMax="47" xr10:uidLastSave="{00000000-0000-0000-0000-000000000000}"/>
  <bookViews>
    <workbookView xWindow="-120" yWindow="-120" windowWidth="20730" windowHeight="11160" xr2:uid="{184FAF98-72FB-4342-A2B8-858016E6D5CD}"/>
  </bookViews>
  <sheets>
    <sheet name="Estimated" sheetId="1" r:id="rId1"/>
    <sheet name="Actual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43" i="3" l="1"/>
  <c r="E44" i="3"/>
  <c r="E45" i="3"/>
  <c r="E46" i="3"/>
  <c r="E47" i="3"/>
  <c r="E48" i="3"/>
  <c r="E13" i="3"/>
  <c r="E14" i="3"/>
  <c r="E19" i="3"/>
  <c r="E20" i="3"/>
  <c r="E21" i="3"/>
  <c r="E22" i="3"/>
  <c r="E23" i="3"/>
  <c r="E24" i="3"/>
  <c r="E25" i="3"/>
  <c r="E53" i="3"/>
  <c r="E49" i="3"/>
  <c r="E50" i="3"/>
  <c r="E42" i="3"/>
  <c r="E41" i="3"/>
  <c r="E40" i="3"/>
  <c r="E39" i="3"/>
  <c r="E38" i="3"/>
  <c r="E37" i="3"/>
  <c r="E36" i="3"/>
  <c r="E35" i="3"/>
  <c r="E34" i="3"/>
  <c r="E33" i="3"/>
  <c r="E32" i="3"/>
  <c r="E31" i="3"/>
  <c r="E18" i="3"/>
  <c r="E17" i="3"/>
  <c r="E16" i="3"/>
  <c r="E15" i="3"/>
  <c r="H12" i="3"/>
  <c r="E12" i="3"/>
  <c r="E11" i="3"/>
  <c r="E10" i="3"/>
  <c r="E9" i="3"/>
  <c r="E8" i="3"/>
  <c r="E7" i="3"/>
  <c r="E6" i="3"/>
  <c r="B26" i="3"/>
  <c r="E26" i="3"/>
  <c r="E27" i="3"/>
  <c r="E39" i="1"/>
  <c r="E35" i="1"/>
  <c r="E36" i="1"/>
  <c r="E34" i="1"/>
  <c r="E33" i="1"/>
  <c r="E32" i="1"/>
  <c r="E31" i="1"/>
  <c r="E30" i="1"/>
  <c r="E29" i="1"/>
  <c r="E28" i="1"/>
  <c r="E27" i="1"/>
  <c r="E26" i="1"/>
  <c r="E25" i="1"/>
  <c r="E24" i="1"/>
  <c r="E23" i="1"/>
  <c r="E17" i="1"/>
  <c r="E16" i="1"/>
  <c r="E15" i="1"/>
  <c r="E14" i="1"/>
  <c r="E13" i="1"/>
  <c r="E12" i="1"/>
  <c r="E11" i="1"/>
  <c r="E10" i="1"/>
  <c r="E9" i="1"/>
  <c r="E8" i="1"/>
  <c r="E7" i="1"/>
  <c r="E6" i="1"/>
  <c r="H12" i="1"/>
  <c r="B18" i="1"/>
  <c r="E18" i="1"/>
  <c r="E19" i="1"/>
  <c r="E38" i="1"/>
  <c r="J9" i="1"/>
  <c r="J19" i="1"/>
  <c r="E52" i="3"/>
  <c r="I24" i="3"/>
  <c r="K8" i="1"/>
  <c r="K18" i="1"/>
  <c r="I9" i="1"/>
  <c r="I19" i="1"/>
  <c r="I10" i="1"/>
  <c r="I20" i="1"/>
  <c r="J10" i="3"/>
  <c r="J20" i="3"/>
  <c r="K9" i="1"/>
  <c r="K19" i="1"/>
  <c r="K10" i="1"/>
  <c r="K20" i="1"/>
  <c r="I25" i="1"/>
  <c r="J10" i="1"/>
  <c r="J20" i="1"/>
  <c r="J8" i="1"/>
  <c r="J18" i="1"/>
  <c r="I8" i="1"/>
  <c r="I18" i="1"/>
  <c r="I26" i="1"/>
  <c r="I24" i="1"/>
  <c r="E40" i="1"/>
  <c r="K10" i="3"/>
  <c r="K20" i="3"/>
  <c r="E54" i="3"/>
  <c r="I26" i="3"/>
  <c r="I9" i="3"/>
  <c r="I19" i="3"/>
  <c r="I25" i="3"/>
  <c r="I8" i="3"/>
  <c r="I18" i="3"/>
  <c r="K8" i="3"/>
  <c r="K18" i="3"/>
  <c r="I10" i="3"/>
  <c r="I20" i="3"/>
  <c r="J9" i="3"/>
  <c r="J19" i="3"/>
  <c r="J8" i="3"/>
  <c r="J18" i="3"/>
  <c r="K9" i="3"/>
  <c r="K19" i="3"/>
</calcChain>
</file>

<file path=xl/sharedStrings.xml><?xml version="1.0" encoding="utf-8"?>
<sst xmlns="http://schemas.openxmlformats.org/spreadsheetml/2006/main" count="198" uniqueCount="69">
  <si>
    <t>SWEET CORN - PROCESSING</t>
  </si>
  <si>
    <t>University of Delaware Cooperative Extension Vegetable Crop Budget</t>
  </si>
  <si>
    <t>Estimated Costs - Do not make changes here.</t>
  </si>
  <si>
    <t>VARIABLE COSTS</t>
  </si>
  <si>
    <t>Input/Item</t>
  </si>
  <si>
    <t>Unit</t>
  </si>
  <si>
    <t>Price/Unit</t>
  </si>
  <si>
    <t>Units/A</t>
  </si>
  <si>
    <t>Cost/Acre</t>
  </si>
  <si>
    <t>Price Assumptions ($/ton)</t>
  </si>
  <si>
    <t>Nitrogen</t>
  </si>
  <si>
    <t>lbs</t>
  </si>
  <si>
    <t>High</t>
  </si>
  <si>
    <t>Average</t>
  </si>
  <si>
    <t>Low</t>
  </si>
  <si>
    <t>Phosphorous</t>
  </si>
  <si>
    <t>Yield Assumption (ton/A)</t>
  </si>
  <si>
    <t>Potassium</t>
  </si>
  <si>
    <t>Excellent</t>
  </si>
  <si>
    <t>Boron</t>
  </si>
  <si>
    <t>Expected</t>
  </si>
  <si>
    <t>Lime (prorated over 3 years)</t>
  </si>
  <si>
    <t>ton</t>
  </si>
  <si>
    <t>Poor</t>
  </si>
  <si>
    <t>Seed</t>
  </si>
  <si>
    <t>thousand</t>
  </si>
  <si>
    <t>Herbicide - Bicep II Magnum</t>
  </si>
  <si>
    <t>qt</t>
  </si>
  <si>
    <t>Total Insecticide</t>
  </si>
  <si>
    <t>may be covered all or in part by processor</t>
  </si>
  <si>
    <r>
      <t>Insecticde - Warrior II</t>
    </r>
    <r>
      <rPr>
        <vertAlign val="superscript"/>
        <sz val="10"/>
        <rFont val="Calibri"/>
        <family val="2"/>
      </rPr>
      <t>1</t>
    </r>
  </si>
  <si>
    <t>oz</t>
  </si>
  <si>
    <r>
      <t>Insecticide - Hero</t>
    </r>
    <r>
      <rPr>
        <vertAlign val="superscript"/>
        <sz val="10"/>
        <rFont val="Calibri"/>
        <family val="2"/>
      </rPr>
      <t>1</t>
    </r>
  </si>
  <si>
    <r>
      <t>Insecticide - Besiege</t>
    </r>
    <r>
      <rPr>
        <vertAlign val="superscript"/>
        <sz val="10"/>
        <rFont val="Calibri"/>
        <family val="2"/>
      </rPr>
      <t>1</t>
    </r>
  </si>
  <si>
    <r>
      <t>Insecticide - Lannate</t>
    </r>
    <r>
      <rPr>
        <vertAlign val="superscript"/>
        <sz val="10"/>
        <rFont val="Calibri"/>
        <family val="2"/>
      </rPr>
      <t>1</t>
    </r>
  </si>
  <si>
    <t>pt</t>
  </si>
  <si>
    <t>Fungicide</t>
  </si>
  <si>
    <t>Total Variable Costs</t>
  </si>
  <si>
    <t>FIXED COSTS (custom rates are used as a proxy for field operation costs)</t>
  </si>
  <si>
    <r>
      <t>Applying Fertilizer</t>
    </r>
    <r>
      <rPr>
        <b/>
        <sz val="10"/>
        <rFont val="Calibri"/>
        <family val="2"/>
      </rPr>
      <t xml:space="preserve"> Broadcast</t>
    </r>
  </si>
  <si>
    <t>application</t>
  </si>
  <si>
    <r>
      <t xml:space="preserve">Applying Chemicals </t>
    </r>
    <r>
      <rPr>
        <b/>
        <sz val="10"/>
        <rFont val="Calibri"/>
        <family val="2"/>
      </rPr>
      <t>Ground</t>
    </r>
  </si>
  <si>
    <r>
      <t xml:space="preserve">Applying Chemicals </t>
    </r>
    <r>
      <rPr>
        <b/>
        <sz val="10"/>
        <rFont val="Calibri"/>
        <family val="2"/>
      </rPr>
      <t>Aerial</t>
    </r>
  </si>
  <si>
    <t>Tillage (chisel)</t>
  </si>
  <si>
    <t>acre</t>
  </si>
  <si>
    <t>Disk &amp; Harrowing</t>
  </si>
  <si>
    <t>Planting</t>
  </si>
  <si>
    <t>Sidedress</t>
  </si>
  <si>
    <t>Cultivating</t>
  </si>
  <si>
    <r>
      <t>Irrigation (fixed costs)</t>
    </r>
    <r>
      <rPr>
        <vertAlign val="superscript"/>
        <sz val="10"/>
        <rFont val="Calibri"/>
        <family val="2"/>
      </rPr>
      <t>3</t>
    </r>
  </si>
  <si>
    <t>year</t>
  </si>
  <si>
    <r>
      <t>Irrigation (operating costs)</t>
    </r>
    <r>
      <rPr>
        <vertAlign val="superscript"/>
        <sz val="10"/>
        <rFont val="Calibri"/>
        <family val="2"/>
      </rPr>
      <t>3</t>
    </r>
  </si>
  <si>
    <t>acre inch</t>
  </si>
  <si>
    <t>Crop Insurance</t>
  </si>
  <si>
    <t>Harvesting</t>
  </si>
  <si>
    <t>Total Fixed Costs</t>
  </si>
  <si>
    <r>
      <t>1</t>
    </r>
    <r>
      <rPr>
        <sz val="10"/>
        <rFont val="Calibri"/>
        <family val="2"/>
      </rPr>
      <t xml:space="preserve"> Processor may cover all or part of insecticide and/or fungicide costs</t>
    </r>
  </si>
  <si>
    <r>
      <t>2</t>
    </r>
    <r>
      <rPr>
        <sz val="10"/>
        <rFont val="Calibri"/>
        <family val="2"/>
      </rPr>
      <t xml:space="preserve"> Cells , from left to right, correspond to total variable costs, interest rate and number of months interest is charged.</t>
    </r>
  </si>
  <si>
    <r>
      <t>3</t>
    </r>
    <r>
      <rPr>
        <sz val="10"/>
        <rFont val="Calibri"/>
        <family val="2"/>
      </rPr>
      <t xml:space="preserve"> Irrigation cost are highly variable depending upon power source, fuel price, system size and system purchase price.</t>
    </r>
  </si>
  <si>
    <t>Use accompanying irrigation cost calculator to determine your irrigation costs.</t>
  </si>
  <si>
    <t>Total Costs</t>
  </si>
  <si>
    <t>Net Returns</t>
  </si>
  <si>
    <t>Interest on Variable Costs</t>
  </si>
  <si>
    <t>Net Returns Based On Example Costs</t>
  </si>
  <si>
    <t xml:space="preserve">Breakeven Price at Different </t>
  </si>
  <si>
    <t>Profit or Loss Per Ton On Example Costs</t>
  </si>
  <si>
    <t>Yield Assumptions (ton/A)</t>
  </si>
  <si>
    <t>Land Charge</t>
  </si>
  <si>
    <t>Expected Gross Revenue at Average 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</si>
</sst>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&quot;$&quot;#,##0.00"/>
  </numFmts>
  <fonts count="16" x14ac:knownFonts="1">
    <font>
      <sz val="11"/>
      <color theme="1"/>
      <name val="Calibri"/>
      <family val="2"/>
      <scheme val="minor"/>
    </font>
    <font>
      <b/>
      <sz val="12"/>
      <name val="Calibri"/>
      <family val="2"/>
    </font>
    <font>
      <b/>
      <u/>
      <sz val="12"/>
      <name val="Calibri"/>
      <family val="2"/>
    </font>
    <font>
      <sz val="10"/>
      <name val="Calibri"/>
      <family val="2"/>
    </font>
    <font>
      <sz val="11"/>
      <name val="Calibri"/>
      <family val="2"/>
    </font>
    <font>
      <b/>
      <sz val="10"/>
      <color indexed="57"/>
      <name val="Calibri"/>
      <family val="2"/>
    </font>
    <font>
      <b/>
      <sz val="10"/>
      <color indexed="9"/>
      <name val="Calibri"/>
      <family val="2"/>
    </font>
    <font>
      <b/>
      <u/>
      <sz val="10"/>
      <name val="Calibri"/>
      <family val="2"/>
    </font>
    <font>
      <b/>
      <sz val="10"/>
      <name val="Calibri"/>
      <family val="2"/>
    </font>
    <font>
      <sz val="10"/>
      <color indexed="9"/>
      <name val="Calibri"/>
      <family val="2"/>
    </font>
    <font>
      <i/>
      <sz val="10"/>
      <name val="Calibri"/>
      <family val="2"/>
    </font>
    <font>
      <vertAlign val="superscript"/>
      <sz val="10"/>
      <name val="Calibri"/>
      <family val="2"/>
    </font>
    <font>
      <sz val="8"/>
      <color indexed="9"/>
      <name val="Calibri"/>
      <family val="2"/>
    </font>
    <font>
      <sz val="8"/>
      <name val="Calibri"/>
      <family val="2"/>
    </font>
    <font>
      <b/>
      <sz val="12"/>
      <color theme="1"/>
      <name val="Calibri"/>
      <family val="2"/>
      <scheme val="minor"/>
    </font>
    <font>
      <b/>
      <sz val="10"/>
      <color theme="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2" borderId="0" xfId="0" applyFont="1" applyFill="1"/>
    <xf numFmtId="0" fontId="5" fillId="2" borderId="0" xfId="0" applyFont="1" applyFill="1"/>
    <xf numFmtId="0" fontId="3" fillId="2" borderId="0" xfId="0" applyFont="1" applyFill="1"/>
    <xf numFmtId="0" fontId="7" fillId="0" borderId="0" xfId="0" applyFont="1"/>
    <xf numFmtId="0" fontId="9" fillId="2" borderId="0" xfId="0" applyFont="1" applyFill="1"/>
    <xf numFmtId="0" fontId="6" fillId="2" borderId="0" xfId="0" applyFont="1" applyFill="1" applyAlignment="1">
      <alignment horizontal="center"/>
    </xf>
    <xf numFmtId="0" fontId="9" fillId="2" borderId="2" xfId="0" applyFont="1" applyFill="1" applyBorder="1"/>
    <xf numFmtId="0" fontId="3" fillId="0" borderId="1" xfId="0" applyFont="1" applyBorder="1"/>
    <xf numFmtId="164" fontId="3" fillId="0" borderId="1" xfId="0" applyNumberFormat="1" applyFont="1" applyBorder="1"/>
    <xf numFmtId="164" fontId="3" fillId="0" borderId="1" xfId="0" applyNumberFormat="1" applyFont="1" applyBorder="1" applyAlignment="1">
      <alignment horizontal="center"/>
    </xf>
    <xf numFmtId="164" fontId="3" fillId="0" borderId="0" xfId="0" applyNumberFormat="1" applyFont="1" applyAlignment="1">
      <alignment horizontal="center"/>
    </xf>
    <xf numFmtId="0" fontId="8" fillId="0" borderId="0" xfId="0" applyFont="1"/>
    <xf numFmtId="0" fontId="8" fillId="3" borderId="3" xfId="0" applyFont="1" applyFill="1" applyBorder="1" applyAlignment="1">
      <alignment horizontal="center"/>
    </xf>
    <xf numFmtId="164" fontId="8" fillId="3" borderId="3" xfId="0" applyNumberFormat="1" applyFont="1" applyFill="1" applyBorder="1" applyAlignment="1">
      <alignment horizontal="center"/>
    </xf>
    <xf numFmtId="0" fontId="6" fillId="2" borderId="4" xfId="0" applyFont="1" applyFill="1" applyBorder="1"/>
    <xf numFmtId="8" fontId="8" fillId="0" borderId="5" xfId="0" applyNumberFormat="1" applyFont="1" applyBorder="1" applyAlignment="1">
      <alignment horizontal="center"/>
    </xf>
    <xf numFmtId="164" fontId="8" fillId="0" borderId="5" xfId="0" applyNumberFormat="1" applyFont="1" applyBorder="1" applyAlignment="1">
      <alignment horizontal="center"/>
    </xf>
    <xf numFmtId="0" fontId="8" fillId="0" borderId="6" xfId="0" applyFont="1" applyBorder="1"/>
    <xf numFmtId="0" fontId="8" fillId="0" borderId="7" xfId="0" applyFont="1" applyBorder="1"/>
    <xf numFmtId="0" fontId="8" fillId="0" borderId="0" xfId="0" applyFont="1" applyAlignment="1">
      <alignment horizontal="right"/>
    </xf>
    <xf numFmtId="164" fontId="3" fillId="0" borderId="0" xfId="0" applyNumberFormat="1" applyFont="1"/>
    <xf numFmtId="0" fontId="10" fillId="0" borderId="0" xfId="0" applyFont="1"/>
    <xf numFmtId="0" fontId="3" fillId="0" borderId="0" xfId="0" applyFont="1" applyProtection="1">
      <protection locked="0"/>
    </xf>
    <xf numFmtId="0" fontId="9" fillId="2" borderId="6" xfId="0" applyFont="1" applyFill="1" applyBorder="1"/>
    <xf numFmtId="0" fontId="9" fillId="2" borderId="8" xfId="0" applyFont="1" applyFill="1" applyBorder="1"/>
    <xf numFmtId="0" fontId="3" fillId="0" borderId="8" xfId="0" applyFont="1" applyBorder="1"/>
    <xf numFmtId="164" fontId="3" fillId="0" borderId="7" xfId="0" applyNumberFormat="1" applyFont="1" applyBorder="1" applyAlignment="1">
      <alignment horizontal="center"/>
    </xf>
    <xf numFmtId="164" fontId="8" fillId="0" borderId="0" xfId="0" applyNumberFormat="1" applyFont="1" applyAlignment="1">
      <alignment horizontal="center"/>
    </xf>
    <xf numFmtId="0" fontId="12" fillId="2" borderId="8" xfId="0" applyFont="1" applyFill="1" applyBorder="1"/>
    <xf numFmtId="0" fontId="13" fillId="0" borderId="8" xfId="0" applyFont="1" applyBorder="1"/>
    <xf numFmtId="164" fontId="8" fillId="4" borderId="7" xfId="0" applyNumberFormat="1" applyFont="1" applyFill="1" applyBorder="1" applyAlignment="1">
      <alignment horizontal="center"/>
    </xf>
    <xf numFmtId="0" fontId="11" fillId="0" borderId="0" xfId="0" applyFont="1"/>
    <xf numFmtId="0" fontId="13" fillId="0" borderId="0" xfId="0" applyFont="1"/>
    <xf numFmtId="0" fontId="14" fillId="0" borderId="0" xfId="0" applyFont="1"/>
    <xf numFmtId="0" fontId="6" fillId="6" borderId="4" xfId="0" applyFont="1" applyFill="1" applyBorder="1"/>
    <xf numFmtId="0" fontId="6" fillId="6" borderId="0" xfId="0" applyFont="1" applyFill="1"/>
    <xf numFmtId="8" fontId="8" fillId="5" borderId="5" xfId="0" applyNumberFormat="1" applyFont="1" applyFill="1" applyBorder="1" applyAlignment="1">
      <alignment horizontal="center"/>
    </xf>
    <xf numFmtId="164" fontId="8" fillId="5" borderId="5" xfId="0" applyNumberFormat="1" applyFont="1" applyFill="1" applyBorder="1" applyAlignment="1">
      <alignment horizontal="center"/>
    </xf>
    <xf numFmtId="0" fontId="8" fillId="5" borderId="1" xfId="0" applyFont="1" applyFill="1" applyBorder="1"/>
    <xf numFmtId="0" fontId="15" fillId="6" borderId="0" xfId="0" applyFont="1" applyFill="1"/>
    <xf numFmtId="164" fontId="3" fillId="6" borderId="0" xfId="0" applyNumberFormat="1" applyFont="1" applyFill="1"/>
    <xf numFmtId="0" fontId="8" fillId="0" borderId="1" xfId="0" applyFont="1" applyBorder="1"/>
    <xf numFmtId="164" fontId="0" fillId="0" borderId="0" xfId="0" applyNumberFormat="1"/>
    <xf numFmtId="0" fontId="8" fillId="7" borderId="3" xfId="0" applyFont="1" applyFill="1" applyBorder="1" applyAlignment="1">
      <alignment horizontal="center"/>
    </xf>
    <xf numFmtId="164" fontId="8" fillId="7" borderId="3" xfId="0" applyNumberFormat="1" applyFont="1" applyFill="1" applyBorder="1" applyAlignment="1">
      <alignment horizontal="center"/>
    </xf>
    <xf numFmtId="8" fontId="8" fillId="7" borderId="5" xfId="0" applyNumberFormat="1" applyFont="1" applyFill="1" applyBorder="1" applyAlignment="1">
      <alignment horizontal="center"/>
    </xf>
    <xf numFmtId="164" fontId="8" fillId="7" borderId="5" xfId="0" applyNumberFormat="1" applyFont="1" applyFill="1" applyBorder="1" applyAlignment="1">
      <alignment horizontal="center"/>
    </xf>
    <xf numFmtId="0" fontId="8" fillId="8" borderId="6" xfId="0" applyFont="1" applyFill="1" applyBorder="1" applyAlignment="1">
      <alignment horizontal="right"/>
    </xf>
    <xf numFmtId="0" fontId="3" fillId="8" borderId="8" xfId="0" applyFont="1" applyFill="1" applyBorder="1"/>
    <xf numFmtId="164" fontId="3" fillId="8" borderId="7" xfId="0" applyNumberFormat="1" applyFont="1" applyFill="1" applyBorder="1"/>
    <xf numFmtId="0" fontId="8" fillId="8" borderId="1" xfId="0" applyFont="1" applyFill="1" applyBorder="1"/>
    <xf numFmtId="164" fontId="8" fillId="8" borderId="1" xfId="0" applyNumberFormat="1" applyFont="1" applyFill="1" applyBorder="1" applyAlignment="1">
      <alignment horizontal="center"/>
    </xf>
    <xf numFmtId="164" fontId="3" fillId="0" borderId="1" xfId="0" applyNumberFormat="1" applyFont="1" applyBorder="1" applyAlignment="1">
      <alignment horizontal="left"/>
    </xf>
    <xf numFmtId="0" fontId="3" fillId="0" borderId="0" xfId="0" applyFont="1" applyFill="1"/>
    <xf numFmtId="164" fontId="7" fillId="0" borderId="0" xfId="0" applyNumberFormat="1" applyFont="1" applyFill="1" applyAlignment="1">
      <alignment horizontal="center"/>
    </xf>
    <xf numFmtId="164" fontId="3" fillId="0" borderId="0" xfId="0" applyNumberFormat="1" applyFont="1" applyFill="1" applyAlignment="1">
      <alignment horizontal="center"/>
    </xf>
    <xf numFmtId="164" fontId="3" fillId="0" borderId="0" xfId="0" applyNumberFormat="1" applyFont="1" applyFill="1" applyAlignment="1">
      <alignment horizontal="left"/>
    </xf>
    <xf numFmtId="164" fontId="3" fillId="0" borderId="0" xfId="0" applyNumberFormat="1" applyFont="1" applyFill="1"/>
    <xf numFmtId="164" fontId="0" fillId="0" borderId="0" xfId="0" applyNumberFormat="1" applyFill="1"/>
    <xf numFmtId="0" fontId="0" fillId="0" borderId="0" xfId="0" applyFill="1"/>
    <xf numFmtId="0" fontId="8" fillId="5" borderId="7" xfId="0" applyFont="1" applyFill="1" applyBorder="1"/>
    <xf numFmtId="164" fontId="3" fillId="5" borderId="1" xfId="0" applyNumberFormat="1" applyFont="1" applyFill="1" applyBorder="1"/>
    <xf numFmtId="0" fontId="3" fillId="5" borderId="1" xfId="0" applyFont="1" applyFill="1" applyBorder="1"/>
    <xf numFmtId="0" fontId="3" fillId="0" borderId="1" xfId="0" applyFont="1" applyFill="1" applyBorder="1"/>
    <xf numFmtId="164" fontId="3" fillId="0" borderId="1" xfId="0" applyNumberFormat="1" applyFont="1" applyFill="1" applyBorder="1"/>
    <xf numFmtId="10" fontId="3" fillId="0" borderId="1" xfId="0" applyNumberFormat="1" applyFont="1" applyFill="1" applyBorder="1"/>
    <xf numFmtId="164" fontId="3" fillId="0" borderId="1" xfId="0" applyNumberFormat="1" applyFont="1" applyFill="1" applyBorder="1" applyAlignment="1">
      <alignment horizontal="center"/>
    </xf>
    <xf numFmtId="10" fontId="3" fillId="5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5ACDFB-FB37-406F-A54A-D8A24D399A7E}">
  <sheetPr>
    <pageSetUpPr fitToPage="1"/>
  </sheetPr>
  <dimension ref="A1:L48"/>
  <sheetViews>
    <sheetView tabSelected="1" workbookViewId="0">
      <selection activeCell="G4" sqref="G4"/>
    </sheetView>
  </sheetViews>
  <sheetFormatPr defaultRowHeight="15" x14ac:dyDescent="0.25"/>
  <cols>
    <col min="1" max="1" width="27.28515625" customWidth="1"/>
    <col min="2" max="2" width="11" customWidth="1"/>
    <col min="8" max="8" width="14.140625" customWidth="1"/>
  </cols>
  <sheetData>
    <row r="1" spans="1:12" ht="15.75" x14ac:dyDescent="0.25">
      <c r="A1" s="1" t="s">
        <v>0</v>
      </c>
      <c r="B1" s="2"/>
      <c r="C1" s="2"/>
      <c r="D1" s="2"/>
      <c r="E1" s="3"/>
      <c r="F1" s="3"/>
      <c r="G1" s="3"/>
      <c r="H1" s="3"/>
      <c r="I1" s="3"/>
      <c r="J1" s="3"/>
      <c r="K1" s="3"/>
    </row>
    <row r="2" spans="1:12" ht="15.75" x14ac:dyDescent="0.25">
      <c r="A2" s="4" t="s">
        <v>1</v>
      </c>
      <c r="B2" s="2"/>
      <c r="C2" s="2"/>
      <c r="D2" s="2"/>
      <c r="E2" s="3"/>
      <c r="F2" s="3"/>
      <c r="G2" s="3"/>
      <c r="H2" s="3"/>
      <c r="I2" s="3"/>
      <c r="J2" s="3"/>
      <c r="K2" s="3"/>
    </row>
    <row r="3" spans="1:12" ht="15.75" x14ac:dyDescent="0.25">
      <c r="A3" s="1" t="s">
        <v>2</v>
      </c>
      <c r="B3" s="5"/>
      <c r="C3" s="3"/>
      <c r="D3" s="2"/>
      <c r="E3" s="3"/>
      <c r="F3" s="59"/>
      <c r="G3" s="3"/>
      <c r="H3" s="3"/>
      <c r="I3" s="3"/>
      <c r="J3" s="3"/>
      <c r="K3" s="3"/>
    </row>
    <row r="4" spans="1:12" ht="15.75" x14ac:dyDescent="0.25">
      <c r="A4" s="6" t="s">
        <v>3</v>
      </c>
      <c r="B4" s="7"/>
      <c r="C4" s="7"/>
      <c r="D4" s="7"/>
      <c r="E4" s="8"/>
      <c r="F4" s="59"/>
      <c r="G4" s="3"/>
      <c r="H4" s="1" t="s">
        <v>63</v>
      </c>
      <c r="I4" s="9"/>
      <c r="J4" s="9"/>
      <c r="K4" s="9"/>
      <c r="L4" s="65"/>
    </row>
    <row r="5" spans="1:12" x14ac:dyDescent="0.25">
      <c r="A5" s="56" t="s">
        <v>4</v>
      </c>
      <c r="B5" s="56" t="s">
        <v>5</v>
      </c>
      <c r="C5" s="56" t="s">
        <v>6</v>
      </c>
      <c r="D5" s="56" t="s">
        <v>7</v>
      </c>
      <c r="E5" s="57" t="s">
        <v>8</v>
      </c>
      <c r="F5" s="60"/>
      <c r="G5" s="3"/>
      <c r="H5" s="3"/>
      <c r="I5" s="10"/>
      <c r="J5" s="11" t="s">
        <v>9</v>
      </c>
      <c r="K5" s="12"/>
      <c r="L5" s="65"/>
    </row>
    <row r="6" spans="1:12" x14ac:dyDescent="0.25">
      <c r="A6" s="13" t="s">
        <v>10</v>
      </c>
      <c r="B6" s="13" t="s">
        <v>11</v>
      </c>
      <c r="C6" s="14">
        <v>0.6</v>
      </c>
      <c r="D6" s="13">
        <v>175</v>
      </c>
      <c r="E6" s="15">
        <f t="shared" ref="E6:E17" si="0">(C6*D6)</f>
        <v>105</v>
      </c>
      <c r="F6" s="61"/>
      <c r="G6" s="17"/>
      <c r="H6" s="17"/>
      <c r="I6" s="18" t="s">
        <v>12</v>
      </c>
      <c r="J6" s="19" t="s">
        <v>13</v>
      </c>
      <c r="K6" s="18" t="s">
        <v>14</v>
      </c>
      <c r="L6" s="65"/>
    </row>
    <row r="7" spans="1:12" x14ac:dyDescent="0.25">
      <c r="A7" s="13" t="s">
        <v>15</v>
      </c>
      <c r="B7" s="13" t="s">
        <v>11</v>
      </c>
      <c r="C7" s="14">
        <v>0.73</v>
      </c>
      <c r="D7" s="13">
        <v>80</v>
      </c>
      <c r="E7" s="15">
        <f t="shared" si="0"/>
        <v>58.4</v>
      </c>
      <c r="F7" s="61"/>
      <c r="G7" s="20" t="s">
        <v>16</v>
      </c>
      <c r="H7" s="6"/>
      <c r="I7" s="21">
        <v>150</v>
      </c>
      <c r="J7" s="22">
        <v>125</v>
      </c>
      <c r="K7" s="21">
        <v>100</v>
      </c>
      <c r="L7" s="65"/>
    </row>
    <row r="8" spans="1:12" x14ac:dyDescent="0.25">
      <c r="A8" s="13" t="s">
        <v>17</v>
      </c>
      <c r="B8" s="13" t="s">
        <v>11</v>
      </c>
      <c r="C8" s="14">
        <v>0.34</v>
      </c>
      <c r="D8" s="13">
        <v>120</v>
      </c>
      <c r="E8" s="15">
        <f t="shared" si="0"/>
        <v>40.800000000000004</v>
      </c>
      <c r="F8" s="61"/>
      <c r="G8" s="23" t="s">
        <v>18</v>
      </c>
      <c r="H8" s="24">
        <v>9</v>
      </c>
      <c r="I8" s="15">
        <f>SUM(I7*H8)-E38</f>
        <v>443.71677999999997</v>
      </c>
      <c r="J8" s="58">
        <f>SUM(J7*H8)-E38</f>
        <v>218.71677999999997</v>
      </c>
      <c r="K8" s="58">
        <f>SUM(K7*H8)-E38</f>
        <v>-6.2832200000000284</v>
      </c>
      <c r="L8" s="65"/>
    </row>
    <row r="9" spans="1:12" x14ac:dyDescent="0.25">
      <c r="A9" s="13" t="s">
        <v>19</v>
      </c>
      <c r="B9" s="13" t="s">
        <v>11</v>
      </c>
      <c r="C9" s="14">
        <v>2.5</v>
      </c>
      <c r="D9" s="13">
        <v>1.5</v>
      </c>
      <c r="E9" s="15">
        <f t="shared" si="0"/>
        <v>3.75</v>
      </c>
      <c r="F9" s="61"/>
      <c r="G9" s="23" t="s">
        <v>20</v>
      </c>
      <c r="H9" s="24">
        <v>7.5</v>
      </c>
      <c r="I9" s="15">
        <f>SUM(I7*H9)-E38</f>
        <v>218.71677999999997</v>
      </c>
      <c r="J9" s="58">
        <f>SUM(J7*H9)-E38</f>
        <v>31.216779999999972</v>
      </c>
      <c r="K9" s="58">
        <f>SUM(K7*H9)-E38</f>
        <v>-156.28322000000003</v>
      </c>
    </row>
    <row r="10" spans="1:12" x14ac:dyDescent="0.25">
      <c r="A10" s="13" t="s">
        <v>21</v>
      </c>
      <c r="B10" s="13" t="s">
        <v>22</v>
      </c>
      <c r="C10" s="14">
        <v>50</v>
      </c>
      <c r="D10" s="13">
        <v>1</v>
      </c>
      <c r="E10" s="15">
        <f>(C10*D10)/3</f>
        <v>16.666666666666668</v>
      </c>
      <c r="F10" s="61"/>
      <c r="G10" s="23" t="s">
        <v>23</v>
      </c>
      <c r="H10" s="24">
        <v>6</v>
      </c>
      <c r="I10" s="15">
        <f>SUM(I7*H10)-E38</f>
        <v>-6.2832200000000284</v>
      </c>
      <c r="J10" s="58">
        <f>SUM(J7*H10)-E38</f>
        <v>-156.28322000000003</v>
      </c>
      <c r="K10" s="58">
        <f>SUM(K7*H10)-E38</f>
        <v>-306.28322000000003</v>
      </c>
    </row>
    <row r="11" spans="1:12" x14ac:dyDescent="0.25">
      <c r="A11" s="13" t="s">
        <v>24</v>
      </c>
      <c r="B11" s="13" t="s">
        <v>25</v>
      </c>
      <c r="C11" s="14">
        <v>8</v>
      </c>
      <c r="D11" s="13">
        <v>23</v>
      </c>
      <c r="E11" s="15">
        <f t="shared" si="0"/>
        <v>184</v>
      </c>
      <c r="F11" s="61"/>
      <c r="G11" s="3"/>
      <c r="H11" s="3"/>
      <c r="I11" s="3"/>
      <c r="J11" s="3"/>
      <c r="K11" s="3"/>
    </row>
    <row r="12" spans="1:12" x14ac:dyDescent="0.25">
      <c r="A12" s="13" t="s">
        <v>26</v>
      </c>
      <c r="B12" s="13" t="s">
        <v>27</v>
      </c>
      <c r="C12" s="14">
        <v>8</v>
      </c>
      <c r="D12" s="13">
        <v>1.3</v>
      </c>
      <c r="E12" s="15">
        <f t="shared" si="0"/>
        <v>10.4</v>
      </c>
      <c r="F12" s="61"/>
      <c r="G12" s="25" t="s">
        <v>28</v>
      </c>
      <c r="H12" s="26">
        <f>SUM(E13:E16)</f>
        <v>37.542000000000002</v>
      </c>
      <c r="I12" s="27" t="s">
        <v>29</v>
      </c>
      <c r="J12" s="3"/>
      <c r="K12" s="3"/>
    </row>
    <row r="13" spans="1:12" ht="15.75" x14ac:dyDescent="0.25">
      <c r="A13" s="13" t="s">
        <v>30</v>
      </c>
      <c r="B13" s="13" t="s">
        <v>31</v>
      </c>
      <c r="C13" s="14">
        <v>1.84</v>
      </c>
      <c r="D13" s="13">
        <v>3.8</v>
      </c>
      <c r="E13" s="15">
        <f t="shared" si="0"/>
        <v>6.992</v>
      </c>
      <c r="F13" s="62"/>
      <c r="G13" s="25"/>
      <c r="H13" s="26"/>
      <c r="I13" s="27"/>
      <c r="J13" s="3"/>
      <c r="K13" s="3"/>
    </row>
    <row r="14" spans="1:12" ht="15.75" x14ac:dyDescent="0.25">
      <c r="A14" s="13" t="s">
        <v>32</v>
      </c>
      <c r="B14" s="13" t="s">
        <v>31</v>
      </c>
      <c r="C14" s="14">
        <v>1.25</v>
      </c>
      <c r="D14" s="13">
        <v>5</v>
      </c>
      <c r="E14" s="15">
        <f t="shared" si="0"/>
        <v>6.25</v>
      </c>
      <c r="F14" s="61"/>
      <c r="H14" s="39" t="s">
        <v>65</v>
      </c>
    </row>
    <row r="15" spans="1:12" ht="15.75" x14ac:dyDescent="0.25">
      <c r="A15" s="13" t="s">
        <v>33</v>
      </c>
      <c r="B15" s="13" t="s">
        <v>31</v>
      </c>
      <c r="C15" s="14">
        <v>1.95</v>
      </c>
      <c r="D15" s="13">
        <v>6</v>
      </c>
      <c r="E15" s="15">
        <f t="shared" si="0"/>
        <v>11.7</v>
      </c>
      <c r="F15" s="61"/>
      <c r="G15" s="3"/>
      <c r="H15" s="3"/>
      <c r="I15" s="10"/>
      <c r="J15" s="11" t="s">
        <v>9</v>
      </c>
      <c r="K15" s="12"/>
    </row>
    <row r="16" spans="1:12" ht="15.75" x14ac:dyDescent="0.25">
      <c r="A16" s="13" t="s">
        <v>34</v>
      </c>
      <c r="B16" s="13" t="s">
        <v>35</v>
      </c>
      <c r="C16" s="14">
        <v>8.4</v>
      </c>
      <c r="D16" s="13">
        <v>1.5</v>
      </c>
      <c r="E16" s="15">
        <f t="shared" si="0"/>
        <v>12.600000000000001</v>
      </c>
      <c r="F16" s="61"/>
      <c r="I16" s="49" t="s">
        <v>12</v>
      </c>
      <c r="J16" s="50" t="s">
        <v>13</v>
      </c>
      <c r="K16" s="49" t="s">
        <v>14</v>
      </c>
    </row>
    <row r="17" spans="1:12" x14ac:dyDescent="0.25">
      <c r="A17" s="13" t="s">
        <v>36</v>
      </c>
      <c r="B17" s="13"/>
      <c r="C17" s="13"/>
      <c r="D17" s="13"/>
      <c r="E17" s="15">
        <f t="shared" si="0"/>
        <v>0</v>
      </c>
      <c r="F17" s="61"/>
      <c r="G17" s="40" t="s">
        <v>66</v>
      </c>
      <c r="H17" s="41"/>
      <c r="I17" s="51">
        <v>150</v>
      </c>
      <c r="J17" s="52">
        <v>125</v>
      </c>
      <c r="K17" s="51">
        <v>100</v>
      </c>
    </row>
    <row r="18" spans="1:12" x14ac:dyDescent="0.25">
      <c r="A18" s="69" t="s">
        <v>62</v>
      </c>
      <c r="B18" s="70">
        <f>SUM(E6:E17)</f>
        <v>456.55866666666668</v>
      </c>
      <c r="C18" s="71">
        <v>7.0000000000000007E-2</v>
      </c>
      <c r="D18" s="69">
        <v>6</v>
      </c>
      <c r="E18" s="72">
        <f>B18*(D18/12)*C18</f>
        <v>15.979553333333335</v>
      </c>
      <c r="F18" s="63"/>
      <c r="G18" s="23" t="s">
        <v>18</v>
      </c>
      <c r="H18" s="47">
        <v>9</v>
      </c>
      <c r="I18" s="14">
        <f>I8/$H$8</f>
        <v>49.30186444444444</v>
      </c>
      <c r="J18" s="14">
        <f>J8/$H$8</f>
        <v>24.30186444444444</v>
      </c>
      <c r="K18" s="14">
        <f>K8/$H$8</f>
        <v>-0.69813555555555873</v>
      </c>
    </row>
    <row r="19" spans="1:12" x14ac:dyDescent="0.25">
      <c r="A19" s="53" t="s">
        <v>37</v>
      </c>
      <c r="B19" s="54"/>
      <c r="C19" s="54"/>
      <c r="D19" s="54"/>
      <c r="E19" s="55">
        <f>SUM(E6:E18)</f>
        <v>472.53822000000002</v>
      </c>
      <c r="F19" s="63"/>
      <c r="G19" s="23" t="s">
        <v>20</v>
      </c>
      <c r="H19" s="47">
        <v>7.5</v>
      </c>
      <c r="I19" s="14">
        <f>I9/$H$9</f>
        <v>29.16223733333333</v>
      </c>
      <c r="J19" s="14">
        <f>J9/$H$9</f>
        <v>4.1622373333333291</v>
      </c>
      <c r="K19" s="14">
        <f>K9/$H$9</f>
        <v>-20.83776266666667</v>
      </c>
    </row>
    <row r="20" spans="1:12" x14ac:dyDescent="0.25">
      <c r="A20" s="25"/>
      <c r="B20" s="3"/>
      <c r="C20" s="3"/>
      <c r="D20" s="3"/>
      <c r="E20" s="26"/>
      <c r="F20" s="59"/>
      <c r="G20" s="23" t="s">
        <v>23</v>
      </c>
      <c r="H20" s="47">
        <v>6</v>
      </c>
      <c r="I20" s="14">
        <f>I10/$H$10</f>
        <v>-1.0472033333333381</v>
      </c>
      <c r="J20" s="14">
        <f>J10/$H$10</f>
        <v>-26.047203333333339</v>
      </c>
      <c r="K20" s="14">
        <f>K10/$H$10</f>
        <v>-51.047203333333336</v>
      </c>
    </row>
    <row r="21" spans="1:12" x14ac:dyDescent="0.25">
      <c r="A21" s="6" t="s">
        <v>38</v>
      </c>
      <c r="B21" s="10"/>
      <c r="C21" s="10"/>
      <c r="D21" s="10"/>
      <c r="E21" s="10"/>
      <c r="F21" s="60"/>
    </row>
    <row r="22" spans="1:12" x14ac:dyDescent="0.25">
      <c r="A22" s="56" t="s">
        <v>4</v>
      </c>
      <c r="B22" s="56" t="s">
        <v>5</v>
      </c>
      <c r="C22" s="56" t="s">
        <v>6</v>
      </c>
      <c r="D22" s="56" t="s">
        <v>7</v>
      </c>
      <c r="E22" s="57" t="s">
        <v>8</v>
      </c>
      <c r="F22" s="61"/>
      <c r="G22" s="45" t="s">
        <v>64</v>
      </c>
      <c r="H22" s="41"/>
      <c r="I22" s="41"/>
    </row>
    <row r="23" spans="1:12" x14ac:dyDescent="0.25">
      <c r="A23" s="13" t="s">
        <v>39</v>
      </c>
      <c r="B23" s="13" t="s">
        <v>40</v>
      </c>
      <c r="C23" s="14">
        <v>9.93</v>
      </c>
      <c r="D23" s="13">
        <v>1</v>
      </c>
      <c r="E23" s="15">
        <f>C23*D23</f>
        <v>9.93</v>
      </c>
      <c r="F23" s="61"/>
      <c r="G23" s="40" t="s">
        <v>66</v>
      </c>
      <c r="H23" s="41"/>
      <c r="I23" s="46"/>
      <c r="K23" s="26"/>
      <c r="L23" s="48"/>
    </row>
    <row r="24" spans="1:12" x14ac:dyDescent="0.25">
      <c r="A24" s="13" t="s">
        <v>41</v>
      </c>
      <c r="B24" s="13" t="s">
        <v>40</v>
      </c>
      <c r="C24" s="14">
        <v>10.98</v>
      </c>
      <c r="D24" s="13">
        <v>1</v>
      </c>
      <c r="E24" s="15">
        <f>C24*D24</f>
        <v>10.98</v>
      </c>
      <c r="F24" s="61"/>
      <c r="G24" s="23" t="s">
        <v>18</v>
      </c>
      <c r="H24" s="47">
        <v>9</v>
      </c>
      <c r="I24" s="14">
        <f>$E$38/H8</f>
        <v>100.69813555555555</v>
      </c>
      <c r="K24" s="26"/>
      <c r="L24" s="48"/>
    </row>
    <row r="25" spans="1:12" x14ac:dyDescent="0.25">
      <c r="A25" s="13" t="s">
        <v>42</v>
      </c>
      <c r="B25" s="13" t="s">
        <v>40</v>
      </c>
      <c r="C25" s="14">
        <v>16.309999999999999</v>
      </c>
      <c r="D25" s="13">
        <v>4</v>
      </c>
      <c r="E25" s="15">
        <f t="shared" ref="E25:E34" si="1">C25*D25</f>
        <v>65.239999999999995</v>
      </c>
      <c r="F25" s="61"/>
      <c r="G25" s="23" t="s">
        <v>20</v>
      </c>
      <c r="H25" s="47">
        <v>7.5</v>
      </c>
      <c r="I25" s="14">
        <f>$E$38/H9</f>
        <v>120.83776266666668</v>
      </c>
      <c r="J25" s="3"/>
      <c r="K25" s="26"/>
      <c r="L25" s="48"/>
    </row>
    <row r="26" spans="1:12" x14ac:dyDescent="0.25">
      <c r="A26" s="13" t="s">
        <v>43</v>
      </c>
      <c r="B26" s="13" t="s">
        <v>44</v>
      </c>
      <c r="C26" s="14">
        <v>25.65</v>
      </c>
      <c r="D26" s="13">
        <v>1</v>
      </c>
      <c r="E26" s="15">
        <f t="shared" si="1"/>
        <v>25.65</v>
      </c>
      <c r="F26" s="61"/>
      <c r="G26" s="23" t="s">
        <v>23</v>
      </c>
      <c r="H26" s="47">
        <v>6</v>
      </c>
      <c r="I26" s="14">
        <f>$E$38/H10</f>
        <v>151.04720333333333</v>
      </c>
      <c r="J26" s="3"/>
      <c r="K26" s="26"/>
      <c r="L26" s="48"/>
    </row>
    <row r="27" spans="1:12" x14ac:dyDescent="0.25">
      <c r="A27" s="13" t="s">
        <v>45</v>
      </c>
      <c r="B27" s="13" t="s">
        <v>44</v>
      </c>
      <c r="C27" s="14">
        <v>21.39</v>
      </c>
      <c r="D27" s="13">
        <v>1</v>
      </c>
      <c r="E27" s="15">
        <f t="shared" si="1"/>
        <v>21.39</v>
      </c>
      <c r="F27" s="61"/>
      <c r="G27" s="3"/>
      <c r="H27" s="3"/>
      <c r="I27" s="3"/>
      <c r="J27" s="3"/>
      <c r="K27" s="26"/>
      <c r="L27" s="48"/>
    </row>
    <row r="28" spans="1:12" x14ac:dyDescent="0.25">
      <c r="A28" s="13" t="s">
        <v>46</v>
      </c>
      <c r="B28" s="13" t="s">
        <v>44</v>
      </c>
      <c r="C28" s="14">
        <v>29.55</v>
      </c>
      <c r="D28" s="13">
        <v>1</v>
      </c>
      <c r="E28" s="15">
        <f t="shared" si="1"/>
        <v>29.55</v>
      </c>
      <c r="F28" s="64"/>
      <c r="G28" s="3"/>
      <c r="H28" s="3"/>
      <c r="I28" s="3"/>
      <c r="J28" s="3"/>
      <c r="K28" s="26"/>
      <c r="L28" s="48"/>
    </row>
    <row r="29" spans="1:12" x14ac:dyDescent="0.25">
      <c r="A29" s="13" t="s">
        <v>47</v>
      </c>
      <c r="B29" s="13" t="s">
        <v>44</v>
      </c>
      <c r="C29" s="14">
        <v>11.58</v>
      </c>
      <c r="D29" s="13">
        <v>1</v>
      </c>
      <c r="E29" s="15">
        <f t="shared" si="1"/>
        <v>11.58</v>
      </c>
      <c r="F29" s="61"/>
      <c r="G29" s="3"/>
      <c r="H29" s="3"/>
      <c r="I29" s="3"/>
      <c r="J29" s="3"/>
      <c r="K29" s="26"/>
      <c r="L29" s="48"/>
    </row>
    <row r="30" spans="1:12" x14ac:dyDescent="0.25">
      <c r="A30" s="13" t="s">
        <v>48</v>
      </c>
      <c r="B30" s="13" t="s">
        <v>44</v>
      </c>
      <c r="C30" s="14">
        <v>22.34</v>
      </c>
      <c r="D30" s="13">
        <v>1</v>
      </c>
      <c r="E30" s="15">
        <f t="shared" si="1"/>
        <v>22.34</v>
      </c>
      <c r="F30" s="61"/>
      <c r="G30" s="3"/>
      <c r="H30" s="3"/>
      <c r="I30" s="3"/>
      <c r="J30" s="3"/>
      <c r="K30" s="26"/>
      <c r="L30" s="48"/>
    </row>
    <row r="31" spans="1:12" ht="15.75" x14ac:dyDescent="0.25">
      <c r="A31" s="13" t="s">
        <v>49</v>
      </c>
      <c r="B31" s="13" t="s">
        <v>50</v>
      </c>
      <c r="C31" s="14">
        <v>105.13</v>
      </c>
      <c r="D31" s="13">
        <v>0.5</v>
      </c>
      <c r="E31" s="15">
        <f t="shared" si="1"/>
        <v>52.564999999999998</v>
      </c>
      <c r="F31" s="61"/>
      <c r="G31" s="26"/>
      <c r="H31" s="3"/>
      <c r="I31" s="3"/>
      <c r="J31" s="3"/>
      <c r="K31" s="3"/>
    </row>
    <row r="32" spans="1:12" ht="15.75" x14ac:dyDescent="0.25">
      <c r="A32" s="13" t="s">
        <v>51</v>
      </c>
      <c r="B32" s="13" t="s">
        <v>52</v>
      </c>
      <c r="C32" s="14">
        <v>5.63</v>
      </c>
      <c r="D32" s="13">
        <v>4</v>
      </c>
      <c r="E32" s="15">
        <f t="shared" si="1"/>
        <v>22.52</v>
      </c>
      <c r="F32" s="61"/>
      <c r="G32" s="3"/>
      <c r="H32" s="3"/>
      <c r="I32" s="3"/>
      <c r="J32" s="3"/>
      <c r="K32" s="3"/>
    </row>
    <row r="33" spans="1:11" x14ac:dyDescent="0.25">
      <c r="A33" s="13" t="s">
        <v>53</v>
      </c>
      <c r="B33" s="13" t="s">
        <v>44</v>
      </c>
      <c r="C33" s="14">
        <v>12</v>
      </c>
      <c r="D33" s="13">
        <v>1</v>
      </c>
      <c r="E33" s="15">
        <f t="shared" si="1"/>
        <v>12</v>
      </c>
      <c r="F33" s="61"/>
      <c r="G33" s="3"/>
      <c r="H33" s="3"/>
      <c r="I33" s="3"/>
      <c r="J33" s="3"/>
      <c r="K33" s="3"/>
    </row>
    <row r="34" spans="1:11" x14ac:dyDescent="0.25">
      <c r="A34" s="13" t="s">
        <v>54</v>
      </c>
      <c r="B34" s="13" t="s">
        <v>44</v>
      </c>
      <c r="C34" s="14"/>
      <c r="D34" s="13"/>
      <c r="E34" s="15">
        <f t="shared" si="1"/>
        <v>0</v>
      </c>
      <c r="F34" s="63"/>
      <c r="G34" s="28"/>
      <c r="H34" s="28"/>
      <c r="I34" s="28"/>
      <c r="J34" s="28"/>
      <c r="K34" s="28"/>
    </row>
    <row r="35" spans="1:11" x14ac:dyDescent="0.25">
      <c r="A35" s="13" t="s">
        <v>67</v>
      </c>
      <c r="B35" s="13" t="s">
        <v>44</v>
      </c>
      <c r="C35" s="14">
        <v>150</v>
      </c>
      <c r="D35" s="13">
        <v>1</v>
      </c>
      <c r="E35" s="15">
        <f>C35*D35</f>
        <v>150</v>
      </c>
      <c r="F35" s="63"/>
      <c r="G35" s="28"/>
      <c r="H35" s="28"/>
      <c r="I35" s="28"/>
      <c r="J35" s="28"/>
      <c r="K35" s="28"/>
    </row>
    <row r="36" spans="1:11" x14ac:dyDescent="0.25">
      <c r="A36" s="53" t="s">
        <v>55</v>
      </c>
      <c r="B36" s="54"/>
      <c r="C36" s="54"/>
      <c r="D36" s="54"/>
      <c r="E36" s="55">
        <f>SUM(E23:E35)</f>
        <v>433.745</v>
      </c>
      <c r="F36" s="61"/>
      <c r="G36" s="28"/>
      <c r="H36" s="28"/>
      <c r="I36" s="28"/>
      <c r="J36" s="28"/>
      <c r="K36" s="28"/>
    </row>
    <row r="37" spans="1:11" x14ac:dyDescent="0.25">
      <c r="A37" s="3"/>
      <c r="B37" s="3"/>
      <c r="C37" s="3"/>
      <c r="D37" s="3"/>
      <c r="E37" s="16"/>
      <c r="F37" s="61"/>
      <c r="G37" s="3"/>
      <c r="H37" s="3"/>
      <c r="I37" s="3"/>
      <c r="J37" s="3"/>
      <c r="K37" s="3"/>
    </row>
    <row r="38" spans="1:11" x14ac:dyDescent="0.25">
      <c r="A38" s="29" t="s">
        <v>60</v>
      </c>
      <c r="B38" s="30"/>
      <c r="C38" s="31"/>
      <c r="D38" s="31"/>
      <c r="E38" s="32">
        <f>E19+E36</f>
        <v>906.28322000000003</v>
      </c>
      <c r="F38" s="61"/>
      <c r="G38" s="3"/>
      <c r="H38" s="3"/>
      <c r="I38" s="3"/>
      <c r="J38" s="3"/>
      <c r="K38" s="3"/>
    </row>
    <row r="39" spans="1:11" x14ac:dyDescent="0.25">
      <c r="A39" s="29" t="s">
        <v>68</v>
      </c>
      <c r="B39" s="30"/>
      <c r="C39" s="31"/>
      <c r="D39" s="31"/>
      <c r="E39" s="32">
        <f>(J7*H9)</f>
        <v>937.5</v>
      </c>
      <c r="F39" s="33"/>
      <c r="G39" s="3"/>
      <c r="H39" s="3"/>
      <c r="I39" s="3"/>
      <c r="J39" s="3"/>
      <c r="K39" s="3"/>
    </row>
    <row r="40" spans="1:11" x14ac:dyDescent="0.25">
      <c r="A40" s="29" t="s">
        <v>61</v>
      </c>
      <c r="B40" s="34"/>
      <c r="C40" s="35"/>
      <c r="D40" s="35"/>
      <c r="E40" s="36">
        <f>SUM(E39-E38)</f>
        <v>31.216779999999972</v>
      </c>
      <c r="F40" s="3"/>
      <c r="G40" s="3"/>
      <c r="H40" s="3"/>
      <c r="I40" s="3"/>
      <c r="J40" s="3"/>
      <c r="K40" s="3"/>
    </row>
    <row r="41" spans="1:11" x14ac:dyDescent="0.2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1:11" ht="15.75" x14ac:dyDescent="0.25">
      <c r="A42" s="37"/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1:11" ht="15.75" x14ac:dyDescent="0.25">
      <c r="A43" s="37" t="s">
        <v>56</v>
      </c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1:11" ht="15.75" x14ac:dyDescent="0.25">
      <c r="A44" s="37"/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1:11" ht="15.75" x14ac:dyDescent="0.25">
      <c r="A45" s="37" t="s">
        <v>57</v>
      </c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1:11" x14ac:dyDescent="0.25">
      <c r="A46" s="3"/>
      <c r="B46" s="3"/>
      <c r="C46" s="3"/>
      <c r="D46" s="3"/>
      <c r="E46" s="3"/>
      <c r="F46" s="33"/>
      <c r="G46" s="3"/>
      <c r="H46" s="3"/>
      <c r="I46" s="3"/>
      <c r="J46" s="3"/>
      <c r="K46" s="3"/>
    </row>
    <row r="47" spans="1:11" ht="15.75" x14ac:dyDescent="0.25">
      <c r="A47" s="37" t="s">
        <v>58</v>
      </c>
      <c r="B47" s="38"/>
      <c r="C47" s="38"/>
      <c r="D47" s="38"/>
      <c r="E47" s="33"/>
      <c r="F47" s="3"/>
      <c r="G47" s="3"/>
      <c r="H47" s="3"/>
      <c r="I47" s="3"/>
      <c r="J47" s="3"/>
      <c r="K47" s="3"/>
    </row>
    <row r="48" spans="1:11" x14ac:dyDescent="0.25">
      <c r="A48" s="3" t="s">
        <v>59</v>
      </c>
      <c r="B48" s="3"/>
      <c r="C48" s="3"/>
      <c r="D48" s="3"/>
      <c r="E48" s="3"/>
      <c r="F48" s="3"/>
      <c r="G48" s="3"/>
      <c r="H48" s="3"/>
      <c r="I48" s="3"/>
      <c r="J48" s="3"/>
      <c r="K48" s="3"/>
    </row>
  </sheetData>
  <pageMargins left="0.7" right="0.7" top="0.75" bottom="0.75" header="0.3" footer="0.3"/>
  <pageSetup scale="71" orientation="landscape" r:id="rId1"/>
  <ignoredErrors>
    <ignoredError sqref="E10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4F31BE-931C-4367-BA40-16CBABCC797A}">
  <sheetPr>
    <pageSetUpPr fitToPage="1"/>
  </sheetPr>
  <dimension ref="A1:L62"/>
  <sheetViews>
    <sheetView workbookViewId="0">
      <selection activeCell="H4" sqref="H4"/>
    </sheetView>
  </sheetViews>
  <sheetFormatPr defaultRowHeight="15" x14ac:dyDescent="0.25"/>
  <cols>
    <col min="1" max="1" width="27.28515625" customWidth="1"/>
    <col min="2" max="2" width="11" customWidth="1"/>
    <col min="8" max="8" width="14.140625" customWidth="1"/>
  </cols>
  <sheetData>
    <row r="1" spans="1:12" ht="15.75" x14ac:dyDescent="0.25">
      <c r="A1" s="1" t="s">
        <v>0</v>
      </c>
      <c r="B1" s="2"/>
      <c r="C1" s="2"/>
      <c r="D1" s="2"/>
      <c r="E1" s="3"/>
      <c r="F1" s="3"/>
      <c r="G1" s="3"/>
      <c r="H1" s="3"/>
      <c r="I1" s="3"/>
      <c r="J1" s="3"/>
      <c r="K1" s="3"/>
    </row>
    <row r="2" spans="1:12" ht="15.75" x14ac:dyDescent="0.25">
      <c r="A2" s="4" t="s">
        <v>1</v>
      </c>
      <c r="B2" s="2"/>
      <c r="C2" s="2"/>
      <c r="D2" s="2"/>
      <c r="E2" s="3"/>
      <c r="F2" s="3"/>
      <c r="G2" s="3"/>
      <c r="H2" s="3"/>
      <c r="I2" s="3"/>
      <c r="J2" s="3"/>
      <c r="K2" s="3"/>
    </row>
    <row r="3" spans="1:12" ht="15.75" x14ac:dyDescent="0.25">
      <c r="A3" s="1" t="s">
        <v>2</v>
      </c>
      <c r="B3" s="5"/>
      <c r="C3" s="3"/>
      <c r="D3" s="2"/>
      <c r="E3" s="3"/>
      <c r="F3" s="59"/>
      <c r="G3" s="3"/>
      <c r="H3" s="3"/>
      <c r="I3" s="3"/>
      <c r="J3" s="3"/>
      <c r="K3" s="3"/>
    </row>
    <row r="4" spans="1:12" ht="15.75" x14ac:dyDescent="0.25">
      <c r="A4" s="6" t="s">
        <v>3</v>
      </c>
      <c r="B4" s="7"/>
      <c r="C4" s="7"/>
      <c r="D4" s="7"/>
      <c r="E4" s="8"/>
      <c r="F4" s="59"/>
      <c r="G4" s="3"/>
      <c r="H4" s="1" t="s">
        <v>63</v>
      </c>
      <c r="I4" s="9"/>
      <c r="J4" s="9"/>
      <c r="K4" s="9"/>
      <c r="L4" s="65"/>
    </row>
    <row r="5" spans="1:12" x14ac:dyDescent="0.25">
      <c r="A5" s="56" t="s">
        <v>4</v>
      </c>
      <c r="B5" s="56" t="s">
        <v>5</v>
      </c>
      <c r="C5" s="56" t="s">
        <v>6</v>
      </c>
      <c r="D5" s="56" t="s">
        <v>7</v>
      </c>
      <c r="E5" s="57" t="s">
        <v>8</v>
      </c>
      <c r="F5" s="60"/>
      <c r="G5" s="3"/>
      <c r="H5" s="3"/>
      <c r="I5" s="10"/>
      <c r="J5" s="11" t="s">
        <v>9</v>
      </c>
      <c r="K5" s="12"/>
      <c r="L5" s="65"/>
    </row>
    <row r="6" spans="1:12" x14ac:dyDescent="0.25">
      <c r="A6" s="13" t="s">
        <v>10</v>
      </c>
      <c r="B6" s="13" t="s">
        <v>11</v>
      </c>
      <c r="C6" s="67">
        <v>0.6</v>
      </c>
      <c r="D6" s="68">
        <v>175</v>
      </c>
      <c r="E6" s="15">
        <f t="shared" ref="E6:E25" si="0">(C6*D6)</f>
        <v>105</v>
      </c>
      <c r="F6" s="61"/>
      <c r="G6" s="17"/>
      <c r="H6" s="17"/>
      <c r="I6" s="18" t="s">
        <v>12</v>
      </c>
      <c r="J6" s="19" t="s">
        <v>13</v>
      </c>
      <c r="K6" s="18" t="s">
        <v>14</v>
      </c>
      <c r="L6" s="65"/>
    </row>
    <row r="7" spans="1:12" x14ac:dyDescent="0.25">
      <c r="A7" s="13" t="s">
        <v>15</v>
      </c>
      <c r="B7" s="13" t="s">
        <v>11</v>
      </c>
      <c r="C7" s="67">
        <v>0.73</v>
      </c>
      <c r="D7" s="68">
        <v>80</v>
      </c>
      <c r="E7" s="15">
        <f t="shared" si="0"/>
        <v>58.4</v>
      </c>
      <c r="F7" s="61"/>
      <c r="G7" s="20" t="s">
        <v>16</v>
      </c>
      <c r="H7" s="6"/>
      <c r="I7" s="42">
        <v>150</v>
      </c>
      <c r="J7" s="43">
        <v>125</v>
      </c>
      <c r="K7" s="42">
        <v>100</v>
      </c>
      <c r="L7" s="65"/>
    </row>
    <row r="8" spans="1:12" x14ac:dyDescent="0.25">
      <c r="A8" s="13" t="s">
        <v>17</v>
      </c>
      <c r="B8" s="13" t="s">
        <v>11</v>
      </c>
      <c r="C8" s="67">
        <v>0.34</v>
      </c>
      <c r="D8" s="68">
        <v>120</v>
      </c>
      <c r="E8" s="15">
        <f t="shared" si="0"/>
        <v>40.800000000000004</v>
      </c>
      <c r="F8" s="61"/>
      <c r="G8" s="23" t="s">
        <v>18</v>
      </c>
      <c r="H8" s="66">
        <v>9</v>
      </c>
      <c r="I8" s="15">
        <f>SUM(I7*H8)-E52</f>
        <v>443.71677999999997</v>
      </c>
      <c r="J8" s="58">
        <f>SUM(J7*H8)-E52</f>
        <v>218.71677999999997</v>
      </c>
      <c r="K8" s="58">
        <f>SUM(K7*H8)-E52</f>
        <v>-6.2832200000000284</v>
      </c>
      <c r="L8" s="65"/>
    </row>
    <row r="9" spans="1:12" x14ac:dyDescent="0.25">
      <c r="A9" s="13" t="s">
        <v>19</v>
      </c>
      <c r="B9" s="13" t="s">
        <v>11</v>
      </c>
      <c r="C9" s="67">
        <v>2.5</v>
      </c>
      <c r="D9" s="68">
        <v>1.5</v>
      </c>
      <c r="E9" s="15">
        <f t="shared" si="0"/>
        <v>3.75</v>
      </c>
      <c r="F9" s="61"/>
      <c r="G9" s="23" t="s">
        <v>20</v>
      </c>
      <c r="H9" s="66">
        <v>7.5</v>
      </c>
      <c r="I9" s="15">
        <f>SUM(I7*H9)-E52</f>
        <v>218.71677999999997</v>
      </c>
      <c r="J9" s="58">
        <f>SUM(J7*H9)-E52</f>
        <v>31.216779999999972</v>
      </c>
      <c r="K9" s="58">
        <f>SUM(K7*H9)-E52</f>
        <v>-156.28322000000003</v>
      </c>
    </row>
    <row r="10" spans="1:12" x14ac:dyDescent="0.25">
      <c r="A10" s="13" t="s">
        <v>21</v>
      </c>
      <c r="B10" s="13" t="s">
        <v>22</v>
      </c>
      <c r="C10" s="67">
        <v>50</v>
      </c>
      <c r="D10" s="68">
        <v>1</v>
      </c>
      <c r="E10" s="15">
        <f>(C10*D10)/3</f>
        <v>16.666666666666668</v>
      </c>
      <c r="F10" s="61"/>
      <c r="G10" s="23" t="s">
        <v>23</v>
      </c>
      <c r="H10" s="66">
        <v>6</v>
      </c>
      <c r="I10" s="15">
        <f>SUM(I7*H10)-E52</f>
        <v>-6.2832200000000284</v>
      </c>
      <c r="J10" s="58">
        <f>SUM(J7*H10)-E52</f>
        <v>-156.28322000000003</v>
      </c>
      <c r="K10" s="58">
        <f>SUM(K7*H10)-E52</f>
        <v>-306.28322000000003</v>
      </c>
    </row>
    <row r="11" spans="1:12" x14ac:dyDescent="0.25">
      <c r="A11" s="13" t="s">
        <v>24</v>
      </c>
      <c r="B11" s="13" t="s">
        <v>25</v>
      </c>
      <c r="C11" s="67">
        <v>8</v>
      </c>
      <c r="D11" s="68">
        <v>23</v>
      </c>
      <c r="E11" s="15">
        <f t="shared" si="0"/>
        <v>184</v>
      </c>
      <c r="F11" s="61"/>
      <c r="G11" s="3"/>
      <c r="H11" s="3"/>
      <c r="I11" s="3"/>
      <c r="J11" s="3"/>
      <c r="K11" s="3"/>
    </row>
    <row r="12" spans="1:12" x14ac:dyDescent="0.25">
      <c r="A12" s="13" t="s">
        <v>26</v>
      </c>
      <c r="B12" s="13" t="s">
        <v>27</v>
      </c>
      <c r="C12" s="67">
        <v>8</v>
      </c>
      <c r="D12" s="68">
        <v>1.3</v>
      </c>
      <c r="E12" s="15">
        <f t="shared" si="0"/>
        <v>10.4</v>
      </c>
      <c r="F12" s="61"/>
      <c r="G12" s="25" t="s">
        <v>28</v>
      </c>
      <c r="H12" s="26">
        <f>SUM(E15:E18)</f>
        <v>37.542000000000002</v>
      </c>
      <c r="I12" s="27" t="s">
        <v>29</v>
      </c>
      <c r="J12" s="3"/>
      <c r="K12" s="3"/>
    </row>
    <row r="13" spans="1:12" x14ac:dyDescent="0.25">
      <c r="A13" s="68"/>
      <c r="B13" s="68"/>
      <c r="C13" s="67"/>
      <c r="D13" s="68"/>
      <c r="E13" s="15">
        <f t="shared" si="0"/>
        <v>0</v>
      </c>
      <c r="F13" s="61"/>
      <c r="G13" s="25"/>
      <c r="H13" s="26"/>
      <c r="I13" s="27"/>
      <c r="J13" s="3"/>
      <c r="K13" s="3"/>
    </row>
    <row r="14" spans="1:12" ht="15.75" x14ac:dyDescent="0.25">
      <c r="A14" s="68"/>
      <c r="B14" s="68"/>
      <c r="C14" s="67"/>
      <c r="D14" s="68"/>
      <c r="E14" s="15">
        <f t="shared" si="0"/>
        <v>0</v>
      </c>
      <c r="F14" s="61"/>
      <c r="H14" s="39" t="s">
        <v>65</v>
      </c>
    </row>
    <row r="15" spans="1:12" ht="15.75" x14ac:dyDescent="0.25">
      <c r="A15" s="13" t="s">
        <v>30</v>
      </c>
      <c r="B15" s="13" t="s">
        <v>31</v>
      </c>
      <c r="C15" s="67">
        <v>1.84</v>
      </c>
      <c r="D15" s="68">
        <v>3.8</v>
      </c>
      <c r="E15" s="15">
        <f t="shared" si="0"/>
        <v>6.992</v>
      </c>
      <c r="F15" s="62"/>
      <c r="G15" s="3"/>
      <c r="H15" s="3"/>
      <c r="I15" s="10"/>
      <c r="J15" s="11" t="s">
        <v>9</v>
      </c>
      <c r="K15" s="12"/>
    </row>
    <row r="16" spans="1:12" ht="15.75" x14ac:dyDescent="0.25">
      <c r="A16" s="13" t="s">
        <v>32</v>
      </c>
      <c r="B16" s="13" t="s">
        <v>31</v>
      </c>
      <c r="C16" s="67">
        <v>1.25</v>
      </c>
      <c r="D16" s="68">
        <v>5</v>
      </c>
      <c r="E16" s="15">
        <f t="shared" si="0"/>
        <v>6.25</v>
      </c>
      <c r="F16" s="61"/>
      <c r="I16" s="49" t="s">
        <v>12</v>
      </c>
      <c r="J16" s="50" t="s">
        <v>13</v>
      </c>
      <c r="K16" s="49" t="s">
        <v>14</v>
      </c>
    </row>
    <row r="17" spans="1:12" ht="15.75" x14ac:dyDescent="0.25">
      <c r="A17" s="13" t="s">
        <v>33</v>
      </c>
      <c r="B17" s="13" t="s">
        <v>31</v>
      </c>
      <c r="C17" s="67">
        <v>1.95</v>
      </c>
      <c r="D17" s="68">
        <v>6</v>
      </c>
      <c r="E17" s="15">
        <f t="shared" si="0"/>
        <v>11.7</v>
      </c>
      <c r="F17" s="61"/>
      <c r="G17" s="40" t="s">
        <v>66</v>
      </c>
      <c r="H17" s="41"/>
      <c r="I17" s="42">
        <v>150</v>
      </c>
      <c r="J17" s="43">
        <v>125</v>
      </c>
      <c r="K17" s="42">
        <v>100</v>
      </c>
    </row>
    <row r="18" spans="1:12" ht="15.75" x14ac:dyDescent="0.25">
      <c r="A18" s="13" t="s">
        <v>34</v>
      </c>
      <c r="B18" s="13" t="s">
        <v>35</v>
      </c>
      <c r="C18" s="67">
        <v>8.4</v>
      </c>
      <c r="D18" s="68">
        <v>1.5</v>
      </c>
      <c r="E18" s="15">
        <f t="shared" si="0"/>
        <v>12.600000000000001</v>
      </c>
      <c r="F18" s="61"/>
      <c r="G18" s="23" t="s">
        <v>18</v>
      </c>
      <c r="H18" s="44">
        <v>9</v>
      </c>
      <c r="I18" s="14">
        <f>I8/$H$8</f>
        <v>49.30186444444444</v>
      </c>
      <c r="J18" s="14">
        <f>J8/$H$8</f>
        <v>24.30186444444444</v>
      </c>
      <c r="K18" s="14">
        <f>K8/$H$8</f>
        <v>-0.69813555555555873</v>
      </c>
    </row>
    <row r="19" spans="1:12" x14ac:dyDescent="0.25">
      <c r="A19" s="68"/>
      <c r="B19" s="68"/>
      <c r="C19" s="67"/>
      <c r="D19" s="68"/>
      <c r="E19" s="15">
        <f t="shared" si="0"/>
        <v>0</v>
      </c>
      <c r="F19" s="61"/>
      <c r="G19" s="23" t="s">
        <v>20</v>
      </c>
      <c r="H19" s="44">
        <v>7.5</v>
      </c>
      <c r="I19" s="14">
        <f>I9/$H$9</f>
        <v>29.16223733333333</v>
      </c>
      <c r="J19" s="14">
        <f>J9/$H$9</f>
        <v>4.1622373333333291</v>
      </c>
      <c r="K19" s="14">
        <f>K9/$H$9</f>
        <v>-20.83776266666667</v>
      </c>
    </row>
    <row r="20" spans="1:12" x14ac:dyDescent="0.25">
      <c r="A20" s="68"/>
      <c r="B20" s="68"/>
      <c r="C20" s="67"/>
      <c r="D20" s="68"/>
      <c r="E20" s="15">
        <f t="shared" si="0"/>
        <v>0</v>
      </c>
      <c r="F20" s="61"/>
      <c r="G20" s="23" t="s">
        <v>23</v>
      </c>
      <c r="H20" s="44">
        <v>6</v>
      </c>
      <c r="I20" s="14">
        <f>I10/$H$10</f>
        <v>-1.0472033333333381</v>
      </c>
      <c r="J20" s="14">
        <f>J10/$H$10</f>
        <v>-26.047203333333339</v>
      </c>
      <c r="K20" s="14">
        <f>K10/$H$10</f>
        <v>-51.047203333333336</v>
      </c>
    </row>
    <row r="21" spans="1:12" x14ac:dyDescent="0.25">
      <c r="A21" s="68"/>
      <c r="B21" s="68"/>
      <c r="C21" s="67"/>
      <c r="D21" s="68"/>
      <c r="E21" s="15">
        <f t="shared" si="0"/>
        <v>0</v>
      </c>
      <c r="F21" s="61"/>
    </row>
    <row r="22" spans="1:12" x14ac:dyDescent="0.25">
      <c r="A22" s="68"/>
      <c r="B22" s="68"/>
      <c r="C22" s="67"/>
      <c r="D22" s="68"/>
      <c r="E22" s="15">
        <f t="shared" si="0"/>
        <v>0</v>
      </c>
      <c r="F22" s="61"/>
      <c r="G22" s="45" t="s">
        <v>64</v>
      </c>
      <c r="H22" s="41"/>
      <c r="I22" s="41"/>
    </row>
    <row r="23" spans="1:12" x14ac:dyDescent="0.25">
      <c r="A23" s="13" t="s">
        <v>36</v>
      </c>
      <c r="B23" s="13"/>
      <c r="C23" s="68"/>
      <c r="D23" s="68"/>
      <c r="E23" s="15">
        <f t="shared" si="0"/>
        <v>0</v>
      </c>
      <c r="F23" s="61"/>
      <c r="G23" s="40" t="s">
        <v>66</v>
      </c>
      <c r="H23" s="41"/>
      <c r="I23" s="46"/>
    </row>
    <row r="24" spans="1:12" x14ac:dyDescent="0.25">
      <c r="A24" s="68"/>
      <c r="B24" s="68"/>
      <c r="C24" s="68"/>
      <c r="D24" s="68"/>
      <c r="E24" s="15">
        <f t="shared" si="0"/>
        <v>0</v>
      </c>
      <c r="F24" s="61"/>
      <c r="G24" s="23" t="s">
        <v>18</v>
      </c>
      <c r="H24" s="44">
        <v>9</v>
      </c>
      <c r="I24" s="14">
        <f>$E$52/H8</f>
        <v>100.69813555555555</v>
      </c>
    </row>
    <row r="25" spans="1:12" x14ac:dyDescent="0.25">
      <c r="A25" s="68"/>
      <c r="B25" s="68"/>
      <c r="C25" s="68"/>
      <c r="D25" s="68"/>
      <c r="E25" s="15">
        <f t="shared" si="0"/>
        <v>0</v>
      </c>
      <c r="F25" s="61"/>
      <c r="G25" s="23" t="s">
        <v>20</v>
      </c>
      <c r="H25" s="44">
        <v>7.5</v>
      </c>
      <c r="I25" s="14">
        <f>$E$52/H9</f>
        <v>120.83776266666668</v>
      </c>
    </row>
    <row r="26" spans="1:12" x14ac:dyDescent="0.25">
      <c r="A26" s="69" t="s">
        <v>62</v>
      </c>
      <c r="B26" s="70">
        <f>SUM(E6:E25)</f>
        <v>456.55866666666668</v>
      </c>
      <c r="C26" s="73">
        <v>7.0000000000000007E-2</v>
      </c>
      <c r="D26" s="68">
        <v>6</v>
      </c>
      <c r="E26" s="72">
        <f>B26*(D26/12)*C26</f>
        <v>15.979553333333335</v>
      </c>
      <c r="F26" s="63"/>
      <c r="G26" s="23" t="s">
        <v>23</v>
      </c>
      <c r="H26" s="44">
        <v>6</v>
      </c>
      <c r="I26" s="14">
        <f>$E$52/H10</f>
        <v>151.04720333333333</v>
      </c>
    </row>
    <row r="27" spans="1:12" x14ac:dyDescent="0.25">
      <c r="A27" s="53" t="s">
        <v>37</v>
      </c>
      <c r="B27" s="54"/>
      <c r="C27" s="54"/>
      <c r="D27" s="54"/>
      <c r="E27" s="55">
        <f>SUM(E6:E26)</f>
        <v>472.53822000000002</v>
      </c>
      <c r="F27" s="63"/>
    </row>
    <row r="28" spans="1:12" x14ac:dyDescent="0.25">
      <c r="A28" s="25"/>
      <c r="B28" s="3"/>
      <c r="C28" s="3"/>
      <c r="D28" s="3"/>
      <c r="E28" s="26"/>
      <c r="F28" s="59"/>
    </row>
    <row r="29" spans="1:12" x14ac:dyDescent="0.25">
      <c r="A29" s="6" t="s">
        <v>38</v>
      </c>
      <c r="B29" s="10"/>
      <c r="C29" s="10"/>
      <c r="D29" s="10"/>
      <c r="E29" s="10"/>
      <c r="F29" s="60"/>
    </row>
    <row r="30" spans="1:12" x14ac:dyDescent="0.25">
      <c r="A30" s="56" t="s">
        <v>4</v>
      </c>
      <c r="B30" s="56" t="s">
        <v>5</v>
      </c>
      <c r="C30" s="56" t="s">
        <v>6</v>
      </c>
      <c r="D30" s="56" t="s">
        <v>7</v>
      </c>
      <c r="E30" s="57" t="s">
        <v>8</v>
      </c>
      <c r="F30" s="61"/>
    </row>
    <row r="31" spans="1:12" x14ac:dyDescent="0.25">
      <c r="A31" s="13" t="s">
        <v>39</v>
      </c>
      <c r="B31" s="13" t="s">
        <v>40</v>
      </c>
      <c r="C31" s="67">
        <v>9.93</v>
      </c>
      <c r="D31" s="68">
        <v>1</v>
      </c>
      <c r="E31" s="15">
        <f>C31*D31</f>
        <v>9.93</v>
      </c>
      <c r="F31" s="61"/>
      <c r="K31" s="26"/>
      <c r="L31" s="48"/>
    </row>
    <row r="32" spans="1:12" x14ac:dyDescent="0.25">
      <c r="A32" s="13" t="s">
        <v>41</v>
      </c>
      <c r="B32" s="13" t="s">
        <v>40</v>
      </c>
      <c r="C32" s="67">
        <v>10.98</v>
      </c>
      <c r="D32" s="68">
        <v>1</v>
      </c>
      <c r="E32" s="15">
        <f>C32*D32</f>
        <v>10.98</v>
      </c>
      <c r="F32" s="61"/>
      <c r="K32" s="26"/>
      <c r="L32" s="48"/>
    </row>
    <row r="33" spans="1:12" x14ac:dyDescent="0.25">
      <c r="A33" s="13" t="s">
        <v>42</v>
      </c>
      <c r="B33" s="13" t="s">
        <v>40</v>
      </c>
      <c r="C33" s="67">
        <v>16.309999999999999</v>
      </c>
      <c r="D33" s="68">
        <v>4</v>
      </c>
      <c r="E33" s="15">
        <f t="shared" ref="E33:E48" si="1">C33*D33</f>
        <v>65.239999999999995</v>
      </c>
      <c r="F33" s="61"/>
      <c r="J33" s="3"/>
      <c r="K33" s="26"/>
      <c r="L33" s="48"/>
    </row>
    <row r="34" spans="1:12" x14ac:dyDescent="0.25">
      <c r="A34" s="13" t="s">
        <v>43</v>
      </c>
      <c r="B34" s="13" t="s">
        <v>44</v>
      </c>
      <c r="C34" s="67">
        <v>25.65</v>
      </c>
      <c r="D34" s="68">
        <v>1</v>
      </c>
      <c r="E34" s="15">
        <f t="shared" si="1"/>
        <v>25.65</v>
      </c>
      <c r="F34" s="61"/>
      <c r="J34" s="3"/>
      <c r="K34" s="26"/>
      <c r="L34" s="48"/>
    </row>
    <row r="35" spans="1:12" x14ac:dyDescent="0.25">
      <c r="A35" s="13" t="s">
        <v>45</v>
      </c>
      <c r="B35" s="13" t="s">
        <v>44</v>
      </c>
      <c r="C35" s="67">
        <v>21.39</v>
      </c>
      <c r="D35" s="68">
        <v>1</v>
      </c>
      <c r="E35" s="15">
        <f t="shared" si="1"/>
        <v>21.39</v>
      </c>
      <c r="F35" s="61"/>
      <c r="G35" s="3"/>
      <c r="H35" s="3"/>
      <c r="I35" s="3"/>
      <c r="J35" s="3"/>
      <c r="K35" s="26"/>
      <c r="L35" s="48"/>
    </row>
    <row r="36" spans="1:12" x14ac:dyDescent="0.25">
      <c r="A36" s="13" t="s">
        <v>46</v>
      </c>
      <c r="B36" s="13" t="s">
        <v>44</v>
      </c>
      <c r="C36" s="67">
        <v>29.55</v>
      </c>
      <c r="D36" s="68">
        <v>1</v>
      </c>
      <c r="E36" s="15">
        <f t="shared" si="1"/>
        <v>29.55</v>
      </c>
      <c r="F36" s="64"/>
      <c r="G36" s="3"/>
      <c r="H36" s="3"/>
      <c r="I36" s="3"/>
      <c r="J36" s="3"/>
      <c r="K36" s="26"/>
      <c r="L36" s="48"/>
    </row>
    <row r="37" spans="1:12" x14ac:dyDescent="0.25">
      <c r="A37" s="13" t="s">
        <v>47</v>
      </c>
      <c r="B37" s="13" t="s">
        <v>44</v>
      </c>
      <c r="C37" s="67">
        <v>11.58</v>
      </c>
      <c r="D37" s="68">
        <v>1</v>
      </c>
      <c r="E37" s="15">
        <f t="shared" si="1"/>
        <v>11.58</v>
      </c>
      <c r="F37" s="61"/>
      <c r="G37" s="3"/>
      <c r="H37" s="3"/>
      <c r="I37" s="3"/>
      <c r="J37" s="3"/>
      <c r="K37" s="26"/>
      <c r="L37" s="48"/>
    </row>
    <row r="38" spans="1:12" x14ac:dyDescent="0.25">
      <c r="A38" s="13" t="s">
        <v>48</v>
      </c>
      <c r="B38" s="13" t="s">
        <v>44</v>
      </c>
      <c r="C38" s="67">
        <v>22.34</v>
      </c>
      <c r="D38" s="68">
        <v>1</v>
      </c>
      <c r="E38" s="15">
        <f t="shared" si="1"/>
        <v>22.34</v>
      </c>
      <c r="F38" s="61"/>
      <c r="G38" s="3"/>
      <c r="H38" s="3"/>
      <c r="I38" s="3"/>
      <c r="J38" s="3"/>
      <c r="K38" s="26"/>
      <c r="L38" s="48"/>
    </row>
    <row r="39" spans="1:12" ht="15.75" x14ac:dyDescent="0.25">
      <c r="A39" s="13" t="s">
        <v>49</v>
      </c>
      <c r="B39" s="13" t="s">
        <v>50</v>
      </c>
      <c r="C39" s="67">
        <v>105.13</v>
      </c>
      <c r="D39" s="68">
        <v>0.5</v>
      </c>
      <c r="E39" s="15">
        <f t="shared" si="1"/>
        <v>52.564999999999998</v>
      </c>
      <c r="F39" s="61"/>
      <c r="G39" s="26"/>
      <c r="H39" s="3"/>
      <c r="I39" s="3"/>
      <c r="J39" s="3"/>
      <c r="K39" s="3"/>
    </row>
    <row r="40" spans="1:12" ht="15.75" x14ac:dyDescent="0.25">
      <c r="A40" s="13" t="s">
        <v>51</v>
      </c>
      <c r="B40" s="13" t="s">
        <v>52</v>
      </c>
      <c r="C40" s="67">
        <v>5.63</v>
      </c>
      <c r="D40" s="68">
        <v>4</v>
      </c>
      <c r="E40" s="15">
        <f t="shared" si="1"/>
        <v>22.52</v>
      </c>
      <c r="F40" s="61"/>
      <c r="G40" s="3"/>
      <c r="H40" s="3"/>
      <c r="I40" s="3"/>
      <c r="J40" s="3"/>
      <c r="K40" s="3"/>
    </row>
    <row r="41" spans="1:12" x14ac:dyDescent="0.25">
      <c r="A41" s="13" t="s">
        <v>53</v>
      </c>
      <c r="B41" s="13" t="s">
        <v>44</v>
      </c>
      <c r="C41" s="67">
        <v>12</v>
      </c>
      <c r="D41" s="68">
        <v>1</v>
      </c>
      <c r="E41" s="15">
        <f t="shared" si="1"/>
        <v>12</v>
      </c>
      <c r="F41" s="61"/>
      <c r="G41" s="3"/>
      <c r="H41" s="3"/>
      <c r="I41" s="3"/>
      <c r="J41" s="3"/>
      <c r="K41" s="3"/>
    </row>
    <row r="42" spans="1:12" x14ac:dyDescent="0.25">
      <c r="A42" s="13" t="s">
        <v>54</v>
      </c>
      <c r="B42" s="13" t="s">
        <v>44</v>
      </c>
      <c r="C42" s="67"/>
      <c r="D42" s="68"/>
      <c r="E42" s="15">
        <f t="shared" si="1"/>
        <v>0</v>
      </c>
      <c r="F42" s="63"/>
      <c r="G42" s="28"/>
      <c r="H42" s="28"/>
      <c r="I42" s="28"/>
      <c r="J42" s="28"/>
      <c r="K42" s="28"/>
    </row>
    <row r="43" spans="1:12" x14ac:dyDescent="0.25">
      <c r="A43" s="68"/>
      <c r="B43" s="68"/>
      <c r="C43" s="67"/>
      <c r="D43" s="68"/>
      <c r="E43" s="15">
        <f t="shared" si="1"/>
        <v>0</v>
      </c>
      <c r="F43" s="63"/>
      <c r="G43" s="28"/>
      <c r="H43" s="28"/>
      <c r="I43" s="28"/>
      <c r="J43" s="28"/>
      <c r="K43" s="28"/>
    </row>
    <row r="44" spans="1:12" x14ac:dyDescent="0.25">
      <c r="A44" s="68"/>
      <c r="B44" s="68"/>
      <c r="C44" s="67"/>
      <c r="D44" s="68"/>
      <c r="E44" s="15">
        <f t="shared" si="1"/>
        <v>0</v>
      </c>
      <c r="F44" s="63"/>
      <c r="G44" s="28"/>
      <c r="H44" s="28"/>
      <c r="I44" s="28"/>
      <c r="J44" s="28"/>
      <c r="K44" s="28"/>
    </row>
    <row r="45" spans="1:12" x14ac:dyDescent="0.25">
      <c r="A45" s="68"/>
      <c r="B45" s="68"/>
      <c r="C45" s="67"/>
      <c r="D45" s="68"/>
      <c r="E45" s="15">
        <f t="shared" si="1"/>
        <v>0</v>
      </c>
      <c r="F45" s="63"/>
      <c r="G45" s="28"/>
      <c r="H45" s="28"/>
      <c r="I45" s="28"/>
      <c r="J45" s="28"/>
      <c r="K45" s="28"/>
    </row>
    <row r="46" spans="1:12" x14ac:dyDescent="0.25">
      <c r="A46" s="68"/>
      <c r="B46" s="68"/>
      <c r="C46" s="67"/>
      <c r="D46" s="68"/>
      <c r="E46" s="15">
        <f t="shared" si="1"/>
        <v>0</v>
      </c>
      <c r="F46" s="63"/>
      <c r="G46" s="28"/>
      <c r="H46" s="28"/>
      <c r="I46" s="28"/>
      <c r="J46" s="28"/>
      <c r="K46" s="28"/>
    </row>
    <row r="47" spans="1:12" x14ac:dyDescent="0.25">
      <c r="A47" s="68"/>
      <c r="B47" s="68"/>
      <c r="C47" s="67"/>
      <c r="D47" s="68"/>
      <c r="E47" s="15">
        <f t="shared" si="1"/>
        <v>0</v>
      </c>
      <c r="F47" s="63"/>
      <c r="G47" s="28"/>
      <c r="H47" s="28"/>
      <c r="I47" s="28"/>
      <c r="J47" s="28"/>
      <c r="K47" s="28"/>
    </row>
    <row r="48" spans="1:12" x14ac:dyDescent="0.25">
      <c r="A48" s="68"/>
      <c r="B48" s="68"/>
      <c r="C48" s="67"/>
      <c r="D48" s="68"/>
      <c r="E48" s="15">
        <f t="shared" si="1"/>
        <v>0</v>
      </c>
      <c r="F48" s="63"/>
      <c r="G48" s="28"/>
      <c r="H48" s="28"/>
      <c r="I48" s="28"/>
      <c r="J48" s="28"/>
      <c r="K48" s="28"/>
    </row>
    <row r="49" spans="1:11" x14ac:dyDescent="0.25">
      <c r="A49" s="13" t="s">
        <v>67</v>
      </c>
      <c r="B49" s="13" t="s">
        <v>44</v>
      </c>
      <c r="C49" s="67">
        <v>150</v>
      </c>
      <c r="D49" s="68">
        <v>1</v>
      </c>
      <c r="E49" s="15">
        <f>C49*D49</f>
        <v>150</v>
      </c>
      <c r="F49" s="63"/>
      <c r="G49" s="28"/>
      <c r="H49" s="28"/>
      <c r="I49" s="28"/>
      <c r="J49" s="28"/>
      <c r="K49" s="28"/>
    </row>
    <row r="50" spans="1:11" x14ac:dyDescent="0.25">
      <c r="A50" s="53" t="s">
        <v>55</v>
      </c>
      <c r="B50" s="54"/>
      <c r="C50" s="54"/>
      <c r="D50" s="54"/>
      <c r="E50" s="55">
        <f>SUM(E31:E49)</f>
        <v>433.745</v>
      </c>
      <c r="F50" s="61"/>
      <c r="G50" s="28"/>
      <c r="H50" s="28"/>
      <c r="I50" s="28"/>
      <c r="J50" s="28"/>
      <c r="K50" s="28"/>
    </row>
    <row r="51" spans="1:11" x14ac:dyDescent="0.25">
      <c r="A51" s="3"/>
      <c r="B51" s="3"/>
      <c r="C51" s="3"/>
      <c r="D51" s="3"/>
      <c r="E51" s="16"/>
      <c r="F51" s="61"/>
      <c r="G51" s="3"/>
      <c r="H51" s="3"/>
      <c r="I51" s="3"/>
      <c r="J51" s="3"/>
      <c r="K51" s="3"/>
    </row>
    <row r="52" spans="1:11" x14ac:dyDescent="0.25">
      <c r="A52" s="29" t="s">
        <v>60</v>
      </c>
      <c r="B52" s="30"/>
      <c r="C52" s="31"/>
      <c r="D52" s="31"/>
      <c r="E52" s="32">
        <f>E27+E50</f>
        <v>906.28322000000003</v>
      </c>
      <c r="F52" s="61"/>
      <c r="G52" s="3"/>
      <c r="H52" s="3"/>
      <c r="I52" s="3"/>
      <c r="J52" s="3"/>
      <c r="K52" s="3"/>
    </row>
    <row r="53" spans="1:11" x14ac:dyDescent="0.25">
      <c r="A53" s="29" t="s">
        <v>68</v>
      </c>
      <c r="B53" s="30"/>
      <c r="C53" s="31"/>
      <c r="D53" s="31"/>
      <c r="E53" s="32">
        <f>(J7*H9)</f>
        <v>937.5</v>
      </c>
      <c r="F53" s="33"/>
      <c r="G53" s="3"/>
      <c r="H53" s="3"/>
      <c r="I53" s="3"/>
      <c r="J53" s="3"/>
      <c r="K53" s="3"/>
    </row>
    <row r="54" spans="1:11" x14ac:dyDescent="0.25">
      <c r="A54" s="29" t="s">
        <v>61</v>
      </c>
      <c r="B54" s="34"/>
      <c r="C54" s="35"/>
      <c r="D54" s="35"/>
      <c r="E54" s="36">
        <f>SUM(E53-E52)</f>
        <v>31.216779999999972</v>
      </c>
      <c r="F54" s="3"/>
      <c r="G54" s="3"/>
      <c r="H54" s="3"/>
      <c r="I54" s="3"/>
      <c r="J54" s="3"/>
      <c r="K54" s="3"/>
    </row>
    <row r="55" spans="1:11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1:11" ht="15.75" x14ac:dyDescent="0.25">
      <c r="A56" s="37"/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1:11" ht="15.75" x14ac:dyDescent="0.25">
      <c r="A57" s="37" t="s">
        <v>56</v>
      </c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1:11" ht="15.75" x14ac:dyDescent="0.25">
      <c r="A58" s="37"/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1:11" ht="15.75" x14ac:dyDescent="0.25">
      <c r="A59" s="37" t="s">
        <v>57</v>
      </c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1:11" x14ac:dyDescent="0.25">
      <c r="A60" s="3"/>
      <c r="B60" s="3"/>
      <c r="C60" s="3"/>
      <c r="D60" s="3"/>
      <c r="E60" s="3"/>
      <c r="F60" s="33"/>
      <c r="G60" s="3"/>
      <c r="H60" s="3"/>
      <c r="I60" s="3"/>
      <c r="J60" s="3"/>
      <c r="K60" s="3"/>
    </row>
    <row r="61" spans="1:11" ht="15.75" x14ac:dyDescent="0.25">
      <c r="A61" s="37" t="s">
        <v>58</v>
      </c>
      <c r="B61" s="38"/>
      <c r="C61" s="38"/>
      <c r="D61" s="38"/>
      <c r="E61" s="33"/>
      <c r="F61" s="3"/>
      <c r="G61" s="3"/>
      <c r="H61" s="3"/>
      <c r="I61" s="3"/>
      <c r="J61" s="3"/>
      <c r="K61" s="3"/>
    </row>
    <row r="62" spans="1:11" x14ac:dyDescent="0.25">
      <c r="A62" s="3" t="s">
        <v>59</v>
      </c>
      <c r="B62" s="3"/>
      <c r="C62" s="3"/>
      <c r="D62" s="3"/>
      <c r="E62" s="3"/>
      <c r="F62" s="3"/>
      <c r="G62" s="3"/>
      <c r="H62" s="3"/>
      <c r="I62" s="3"/>
      <c r="J62" s="3"/>
      <c r="K62" s="3"/>
    </row>
  </sheetData>
  <pageMargins left="0.7" right="0.7" top="0.75" bottom="0.75" header="0.3" footer="0.3"/>
  <pageSetup scale="71" orientation="landscape" r:id="rId1"/>
  <ignoredErrors>
    <ignoredError sqref="E10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FA1395706689408624B19AE0A5FCC5" ma:contentTypeVersion="4" ma:contentTypeDescription="Create a new document." ma:contentTypeScope="" ma:versionID="9a827de13cb1d24030ecaa4ba21fb37e">
  <xsd:schema xmlns:xsd="http://www.w3.org/2001/XMLSchema" xmlns:xs="http://www.w3.org/2001/XMLSchema" xmlns:p="http://schemas.microsoft.com/office/2006/metadata/properties" xmlns:ns3="f0b49d49-c6f3-4515-a569-bf7c2e7e0c6e" targetNamespace="http://schemas.microsoft.com/office/2006/metadata/properties" ma:root="true" ma:fieldsID="8d22cde75a7d1f43c73e2e653775279c" ns3:_="">
    <xsd:import namespace="f0b49d49-c6f3-4515-a569-bf7c2e7e0c6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b49d49-c6f3-4515-a569-bf7c2e7e0c6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832D677-5741-4BCE-BE80-BA75AF7ACAD9}">
  <ds:schemaRefs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purl.org/dc/elements/1.1/"/>
    <ds:schemaRef ds:uri="http://purl.org/dc/dcmitype/"/>
    <ds:schemaRef ds:uri="f0b49d49-c6f3-4515-a569-bf7c2e7e0c6e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8E8F72A-2DB2-4A5B-87DF-72204F383C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BB9491E-09E9-457A-B13B-5B93DA9469A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0b49d49-c6f3-4515-a569-bf7c2e7e0c6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Estimated</vt:lpstr>
      <vt:lpstr>Actual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Nate Bruce</dc:creator>
  <cp:lastModifiedBy>Bruce, Nathaniel</cp:lastModifiedBy>
  <cp:lastPrinted>2025-02-13T16:11:46Z</cp:lastPrinted>
  <dcterms:created xsi:type="dcterms:W3CDTF">2022-02-01T14:43:40Z</dcterms:created>
  <dcterms:modified xsi:type="dcterms:W3CDTF">2025-02-14T16:51:05Z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0x010100F8FA1395706689408624B19AE0A5FCC5</vt:lpwstr>
  </property>
</Properties>
</file>