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Commodity Crops\"/>
    </mc:Choice>
  </mc:AlternateContent>
  <xr:revisionPtr revIDLastSave="0" documentId="13_ncr:1_{858971E5-7416-4339-AC23-7466AD698600}" xr6:coauthVersionLast="47" xr6:coauthVersionMax="47" xr10:uidLastSave="{00000000-0000-0000-0000-000000000000}"/>
  <bookViews>
    <workbookView xWindow="-120" yWindow="-120" windowWidth="20730" windowHeight="11040" xr2:uid="{5A4A944B-B81F-4831-B146-0ED06F9B8FF9}"/>
  </bookViews>
  <sheets>
    <sheet name="Sorghum Estimated" sheetId="5" r:id="rId1"/>
    <sheet name="Sorghum Actual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6" l="1"/>
  <c r="E35" i="6"/>
  <c r="E36" i="6"/>
  <c r="E37" i="6"/>
  <c r="E38" i="6"/>
  <c r="E39" i="6"/>
  <c r="E40" i="6"/>
  <c r="E17" i="6"/>
  <c r="E18" i="6"/>
  <c r="E19" i="6"/>
  <c r="E20" i="6"/>
  <c r="E21" i="6"/>
  <c r="E22" i="6"/>
  <c r="E23" i="6"/>
  <c r="B17" i="5"/>
  <c r="E46" i="6"/>
  <c r="E42" i="6"/>
  <c r="D34" i="6"/>
  <c r="E34" i="6" s="1"/>
  <c r="E33" i="6"/>
  <c r="E32" i="6"/>
  <c r="E31" i="6"/>
  <c r="E30" i="6"/>
  <c r="E29" i="6"/>
  <c r="E16" i="6"/>
  <c r="E15" i="6"/>
  <c r="E14" i="6"/>
  <c r="E13" i="6"/>
  <c r="E12" i="6"/>
  <c r="E11" i="6"/>
  <c r="E10" i="6"/>
  <c r="E9" i="6"/>
  <c r="E8" i="6"/>
  <c r="E7" i="6"/>
  <c r="E6" i="6"/>
  <c r="B24" i="6" l="1"/>
  <c r="E24" i="6" s="1"/>
  <c r="E25" i="6" s="1"/>
  <c r="E41" i="6"/>
  <c r="E43" i="6" s="1"/>
  <c r="E28" i="5"/>
  <c r="E16" i="5"/>
  <c r="E15" i="5"/>
  <c r="D27" i="5"/>
  <c r="E27" i="5"/>
  <c r="E29" i="5"/>
  <c r="E26" i="5"/>
  <c r="E25" i="5"/>
  <c r="E24" i="5"/>
  <c r="E23" i="5"/>
  <c r="E22" i="5"/>
  <c r="B28" i="5" s="1"/>
  <c r="E33" i="5"/>
  <c r="E14" i="5"/>
  <c r="E13" i="5"/>
  <c r="E12" i="5"/>
  <c r="E11" i="5"/>
  <c r="E10" i="5"/>
  <c r="E9" i="5"/>
  <c r="E8" i="5"/>
  <c r="E7" i="5"/>
  <c r="E6" i="5"/>
  <c r="E17" i="5"/>
  <c r="E18" i="5" s="1"/>
  <c r="E45" i="6" l="1"/>
  <c r="E30" i="5"/>
  <c r="E32" i="5"/>
  <c r="I24" i="5" s="1"/>
  <c r="K10" i="6" l="1"/>
  <c r="K18" i="6" s="1"/>
  <c r="I8" i="6"/>
  <c r="I16" i="6" s="1"/>
  <c r="I22" i="6"/>
  <c r="J10" i="6"/>
  <c r="J18" i="6" s="1"/>
  <c r="I10" i="6"/>
  <c r="I18" i="6" s="1"/>
  <c r="I9" i="6"/>
  <c r="I17" i="6" s="1"/>
  <c r="I24" i="6"/>
  <c r="K8" i="6"/>
  <c r="K16" i="6" s="1"/>
  <c r="I23" i="6"/>
  <c r="K9" i="6"/>
  <c r="K17" i="6" s="1"/>
  <c r="J9" i="6"/>
  <c r="J17" i="6" s="1"/>
  <c r="J8" i="6"/>
  <c r="J16" i="6" s="1"/>
  <c r="E47" i="6"/>
  <c r="K8" i="5"/>
  <c r="K16" i="5" s="1"/>
  <c r="E34" i="5"/>
  <c r="I22" i="5"/>
  <c r="J10" i="5"/>
  <c r="J18" i="5" s="1"/>
  <c r="J8" i="5"/>
  <c r="J16" i="5" s="1"/>
  <c r="I9" i="5"/>
  <c r="I17" i="5" s="1"/>
  <c r="K10" i="5"/>
  <c r="K18" i="5" s="1"/>
  <c r="J9" i="5"/>
  <c r="J17" i="5" s="1"/>
  <c r="I8" i="5"/>
  <c r="I16" i="5" s="1"/>
  <c r="K9" i="5"/>
  <c r="K17" i="5" s="1"/>
  <c r="I23" i="5"/>
  <c r="I10" i="5"/>
  <c r="I18" i="5" s="1"/>
</calcChain>
</file>

<file path=xl/sharedStrings.xml><?xml version="1.0" encoding="utf-8"?>
<sst xmlns="http://schemas.openxmlformats.org/spreadsheetml/2006/main" count="166" uniqueCount="58">
  <si>
    <t>VARIABLE COSTS</t>
  </si>
  <si>
    <t>Estimated Costs - Do not make changes here.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</si>
  <si>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</si>
  <si>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</si>
  <si>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</si>
  <si>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</si>
  <si>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</si>
  <si>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</si>
  <si>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</si>
  <si>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</si>
  <si>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</si>
  <si>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</si>
  <si>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</si>
  <si>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</si>
  <si>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</si>
  <si>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</si>
  <si>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</si>
  <si>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</si>
  <si>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Poor</t>
  </si>
  <si>
    <t>acre</t>
  </si>
  <si>
    <t xml:space="preserve">Breakeven Price at Different </t>
  </si>
  <si>
    <t>Total Variable Costs</t>
  </si>
  <si>
    <t>FIXED COSTS (custom rates are used as a proxy for field operation costs)</t>
  </si>
  <si>
    <t>application</t>
  </si>
  <si>
    <t>Land Charge</t>
  </si>
  <si>
    <t>Total Fixed Costs</t>
  </si>
  <si>
    <t>Total Costs</t>
  </si>
  <si>
    <t>Expected Gross Revenue at Average Price</t>
  </si>
  <si>
    <t>Net Returns</t>
  </si>
  <si>
    <t>Price Assumptions ($/bu)</t>
  </si>
  <si>
    <t>Profit or Loss Per Bushel On Example Costs</t>
  </si>
  <si>
    <t>Net Returns Based On Example Costs</t>
  </si>
  <si>
    <t>Seed</t>
  </si>
  <si>
    <t>qt</t>
  </si>
  <si>
    <t>oz</t>
  </si>
  <si>
    <t>Interest on Variable Costs</t>
  </si>
  <si>
    <t>Harvesting</t>
  </si>
  <si>
    <t>Yield Assumption (bu/A)</t>
  </si>
  <si>
    <t>Yield Assumptions (bu/A)</t>
  </si>
  <si>
    <t>Soil Test</t>
  </si>
  <si>
    <t>Acre</t>
  </si>
  <si>
    <t>Pound</t>
  </si>
  <si>
    <t>Spreading Fertilizer</t>
  </si>
  <si>
    <t>Vertical Tillage</t>
  </si>
  <si>
    <t>Pesticide Spraying</t>
  </si>
  <si>
    <t>Hauling</t>
  </si>
  <si>
    <r>
      <t>1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</si>
  <si>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t>Interest on Fall Custom Charges</t>
    </r>
    <r>
      <rPr>
        <vertAlign val="superscript"/>
        <sz val="10"/>
        <rFont val="Calibri"/>
        <family val="2"/>
      </rPr>
      <t>2</t>
    </r>
  </si>
  <si>
    <r>
      <t>2</t>
    </r>
    <r>
      <rPr>
        <sz val="10"/>
        <rFont val="Calibri"/>
        <family val="2"/>
      </rPr>
      <t xml:space="preserve"> Cells , from left to right, correspond to total fall custom rate charges, interest rate and number of months interest is charged.</t>
    </r>
  </si>
  <si>
    <t>pt</t>
  </si>
  <si>
    <t>University of Delaware Cooperative Extension Field Crop Budget - 2024-25</t>
  </si>
  <si>
    <t>Herbicide - Bicep II Magnum</t>
  </si>
  <si>
    <t>Herbicide - Gramoxone</t>
  </si>
  <si>
    <t>Fungicide - Prexar</t>
  </si>
  <si>
    <t>Crop Insurance - RP 80%</t>
  </si>
  <si>
    <t>Planting</t>
  </si>
  <si>
    <t>Insecticde - Baythroid</t>
  </si>
  <si>
    <t>Grain Sorghum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</si>
</sst>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sz val="10"/>
      <color indexed="9"/>
      <name val="Calibri"/>
      <family val="2"/>
    </font>
    <font>
      <b/>
      <sz val="12"/>
      <color theme="1"/>
      <name val="Calibri"/>
      <family val="2"/>
      <scheme val="minor"/>
    </font>
    <font>
      <vertAlign val="superscript"/>
      <sz val="10"/>
      <name val="Calibri"/>
      <family val="2"/>
    </font>
    <font>
      <b/>
      <sz val="10"/>
      <color theme="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/>
    <xf numFmtId="0" fontId="4" fillId="0" borderId="0" xfId="3" applyFont="1"/>
    <xf numFmtId="0" fontId="5" fillId="0" borderId="0" xfId="3" applyFont="1"/>
    <xf numFmtId="0" fontId="7" fillId="0" borderId="0" xfId="3" applyFont="1"/>
    <xf numFmtId="0" fontId="1" fillId="0" borderId="0" xfId="3"/>
    <xf numFmtId="0" fontId="8" fillId="0" borderId="0" xfId="3" applyFont="1"/>
    <xf numFmtId="0" fontId="9" fillId="0" borderId="0" xfId="3" applyFont="1"/>
    <xf numFmtId="0" fontId="10" fillId="2" borderId="0" xfId="3" applyFont="1" applyFill="1"/>
    <xf numFmtId="0" fontId="9" fillId="2" borderId="0" xfId="3" applyFont="1" applyFill="1"/>
    <xf numFmtId="0" fontId="7" fillId="2" borderId="0" xfId="3" applyFont="1" applyFill="1"/>
    <xf numFmtId="0" fontId="11" fillId="0" borderId="0" xfId="3" applyFont="1"/>
    <xf numFmtId="0" fontId="12" fillId="2" borderId="0" xfId="3" applyFont="1" applyFill="1"/>
    <xf numFmtId="0" fontId="10" fillId="2" borderId="0" xfId="3" applyFont="1" applyFill="1" applyAlignment="1">
      <alignment horizontal="center"/>
    </xf>
    <xf numFmtId="0" fontId="12" fillId="2" borderId="6" xfId="3" applyFont="1" applyFill="1" applyBorder="1"/>
    <xf numFmtId="0" fontId="7" fillId="0" borderId="2" xfId="3" applyFont="1" applyBorder="1"/>
    <xf numFmtId="164" fontId="7" fillId="0" borderId="2" xfId="3" applyNumberFormat="1" applyFont="1" applyBorder="1"/>
    <xf numFmtId="164" fontId="7" fillId="0" borderId="2" xfId="3" applyNumberFormat="1" applyFont="1" applyBorder="1" applyAlignment="1">
      <alignment horizontal="center"/>
    </xf>
    <xf numFmtId="164" fontId="7" fillId="0" borderId="0" xfId="3" applyNumberFormat="1" applyFont="1" applyAlignment="1">
      <alignment horizontal="center"/>
    </xf>
    <xf numFmtId="0" fontId="6" fillId="0" borderId="0" xfId="3" applyFont="1"/>
    <xf numFmtId="0" fontId="6" fillId="3" borderId="4" xfId="3" applyFont="1" applyFill="1" applyBorder="1" applyAlignment="1">
      <alignment horizontal="center"/>
    </xf>
    <xf numFmtId="164" fontId="6" fillId="3" borderId="4" xfId="3" applyNumberFormat="1" applyFont="1" applyFill="1" applyBorder="1" applyAlignment="1">
      <alignment horizontal="center"/>
    </xf>
    <xf numFmtId="0" fontId="10" fillId="2" borderId="1" xfId="3" applyFont="1" applyFill="1" applyBorder="1"/>
    <xf numFmtId="8" fontId="6" fillId="0" borderId="5" xfId="3" applyNumberFormat="1" applyFont="1" applyBorder="1" applyAlignment="1">
      <alignment horizontal="center"/>
    </xf>
    <xf numFmtId="164" fontId="6" fillId="0" borderId="5" xfId="3" applyNumberFormat="1" applyFont="1" applyBorder="1" applyAlignment="1">
      <alignment horizontal="center"/>
    </xf>
    <xf numFmtId="0" fontId="6" fillId="0" borderId="3" xfId="3" applyFont="1" applyBorder="1"/>
    <xf numFmtId="0" fontId="6" fillId="0" borderId="7" xfId="3" applyFont="1" applyBorder="1"/>
    <xf numFmtId="164" fontId="7" fillId="0" borderId="0" xfId="3" applyNumberFormat="1" applyFont="1"/>
    <xf numFmtId="0" fontId="13" fillId="0" borderId="0" xfId="3" applyFont="1"/>
    <xf numFmtId="0" fontId="6" fillId="6" borderId="4" xfId="3" applyFont="1" applyFill="1" applyBorder="1" applyAlignment="1">
      <alignment horizontal="center"/>
    </xf>
    <xf numFmtId="164" fontId="6" fillId="6" borderId="4" xfId="3" applyNumberFormat="1" applyFont="1" applyFill="1" applyBorder="1" applyAlignment="1">
      <alignment horizontal="center"/>
    </xf>
    <xf numFmtId="0" fontId="10" fillId="4" borderId="1" xfId="3" applyFont="1" applyFill="1" applyBorder="1"/>
    <xf numFmtId="0" fontId="10" fillId="4" borderId="0" xfId="3" applyFont="1" applyFill="1"/>
    <xf numFmtId="8" fontId="6" fillId="6" borderId="5" xfId="3" applyNumberFormat="1" applyFont="1" applyFill="1" applyBorder="1" applyAlignment="1">
      <alignment horizontal="center"/>
    </xf>
    <xf numFmtId="164" fontId="6" fillId="6" borderId="5" xfId="3" applyNumberFormat="1" applyFont="1" applyFill="1" applyBorder="1" applyAlignment="1">
      <alignment horizontal="center"/>
    </xf>
    <xf numFmtId="0" fontId="6" fillId="0" borderId="2" xfId="3" applyFont="1" applyBorder="1"/>
    <xf numFmtId="0" fontId="15" fillId="4" borderId="0" xfId="3" applyFont="1" applyFill="1"/>
    <xf numFmtId="164" fontId="7" fillId="4" borderId="0" xfId="3" applyNumberFormat="1" applyFont="1" applyFill="1"/>
    <xf numFmtId="0" fontId="7" fillId="0" borderId="0" xfId="3" applyFont="1" applyProtection="1">
      <protection locked="0"/>
    </xf>
    <xf numFmtId="0" fontId="12" fillId="2" borderId="3" xfId="3" applyFont="1" applyFill="1" applyBorder="1"/>
    <xf numFmtId="0" fontId="12" fillId="2" borderId="8" xfId="3" applyFont="1" applyFill="1" applyBorder="1"/>
    <xf numFmtId="0" fontId="7" fillId="0" borderId="8" xfId="3" applyFont="1" applyBorder="1"/>
    <xf numFmtId="164" fontId="7" fillId="0" borderId="7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0" fontId="16" fillId="2" borderId="8" xfId="3" applyFont="1" applyFill="1" applyBorder="1"/>
    <xf numFmtId="0" fontId="17" fillId="0" borderId="8" xfId="3" applyFont="1" applyBorder="1"/>
    <xf numFmtId="164" fontId="6" fillId="5" borderId="7" xfId="3" applyNumberFormat="1" applyFont="1" applyFill="1" applyBorder="1" applyAlignment="1">
      <alignment horizontal="center"/>
    </xf>
    <xf numFmtId="0" fontId="14" fillId="0" borderId="0" xfId="3" applyFont="1"/>
    <xf numFmtId="0" fontId="17" fillId="0" borderId="0" xfId="3" applyFont="1"/>
    <xf numFmtId="10" fontId="7" fillId="0" borderId="2" xfId="3" applyNumberFormat="1" applyFont="1" applyBorder="1"/>
    <xf numFmtId="0" fontId="6" fillId="7" borderId="2" xfId="3" applyFont="1" applyFill="1" applyBorder="1"/>
    <xf numFmtId="164" fontId="6" fillId="7" borderId="2" xfId="3" applyNumberFormat="1" applyFont="1" applyFill="1" applyBorder="1" applyAlignment="1">
      <alignment horizontal="center"/>
    </xf>
    <xf numFmtId="0" fontId="6" fillId="7" borderId="3" xfId="3" applyFont="1" applyFill="1" applyBorder="1" applyAlignment="1">
      <alignment horizontal="right"/>
    </xf>
    <xf numFmtId="0" fontId="7" fillId="7" borderId="8" xfId="3" applyFont="1" applyFill="1" applyBorder="1"/>
    <xf numFmtId="164" fontId="7" fillId="7" borderId="7" xfId="3" applyNumberFormat="1" applyFont="1" applyFill="1" applyBorder="1"/>
    <xf numFmtId="10" fontId="7" fillId="0" borderId="2" xfId="1" applyNumberFormat="1" applyFont="1" applyBorder="1"/>
    <xf numFmtId="0" fontId="7" fillId="0" borderId="0" xfId="3" applyFont="1" applyFill="1"/>
    <xf numFmtId="164" fontId="11" fillId="0" borderId="0" xfId="3" applyNumberFormat="1" applyFont="1" applyFill="1" applyAlignment="1">
      <alignment horizontal="center"/>
    </xf>
    <xf numFmtId="164" fontId="7" fillId="0" borderId="0" xfId="3" applyNumberFormat="1" applyFont="1" applyFill="1" applyAlignment="1">
      <alignment horizontal="center"/>
    </xf>
    <xf numFmtId="164" fontId="7" fillId="0" borderId="0" xfId="3" applyNumberFormat="1" applyFont="1" applyFill="1" applyAlignment="1">
      <alignment horizontal="left"/>
    </xf>
    <xf numFmtId="164" fontId="7" fillId="0" borderId="0" xfId="3" applyNumberFormat="1" applyFont="1" applyFill="1"/>
    <xf numFmtId="164" fontId="1" fillId="0" borderId="0" xfId="3" applyNumberFormat="1" applyFill="1"/>
    <xf numFmtId="0" fontId="1" fillId="0" borderId="0" xfId="3" applyFill="1"/>
    <xf numFmtId="164" fontId="6" fillId="0" borderId="0" xfId="3" applyNumberFormat="1" applyFont="1" applyFill="1" applyAlignment="1">
      <alignment horizontal="center"/>
    </xf>
    <xf numFmtId="0" fontId="7" fillId="8" borderId="2" xfId="3" applyFont="1" applyFill="1" applyBorder="1"/>
    <xf numFmtId="164" fontId="7" fillId="8" borderId="2" xfId="3" applyNumberFormat="1" applyFont="1" applyFill="1" applyBorder="1"/>
    <xf numFmtId="164" fontId="7" fillId="8" borderId="2" xfId="3" applyNumberFormat="1" applyFont="1" applyFill="1" applyBorder="1" applyAlignment="1">
      <alignment horizontal="center"/>
    </xf>
    <xf numFmtId="10" fontId="7" fillId="8" borderId="2" xfId="3" applyNumberFormat="1" applyFont="1" applyFill="1" applyBorder="1"/>
    <xf numFmtId="0" fontId="6" fillId="8" borderId="2" xfId="3" applyFont="1" applyFill="1" applyBorder="1"/>
    <xf numFmtId="8" fontId="6" fillId="8" borderId="5" xfId="3" applyNumberFormat="1" applyFont="1" applyFill="1" applyBorder="1" applyAlignment="1">
      <alignment horizontal="center"/>
    </xf>
    <xf numFmtId="164" fontId="6" fillId="8" borderId="5" xfId="3" applyNumberFormat="1" applyFont="1" applyFill="1" applyBorder="1" applyAlignment="1">
      <alignment horizontal="center"/>
    </xf>
    <xf numFmtId="0" fontId="6" fillId="8" borderId="7" xfId="3" applyFont="1" applyFill="1" applyBorder="1"/>
    <xf numFmtId="10" fontId="7" fillId="8" borderId="2" xfId="1" applyNumberFormat="1" applyFont="1" applyFill="1" applyBorder="1"/>
  </cellXfs>
  <cellStyles count="4">
    <cellStyle name="Normal" xfId="0" builtinId="0"/>
    <cellStyle name="Normal 2" xfId="2" xr:uid="{E882CF1C-7AFD-43D7-8E85-31B3D51DBD0D}"/>
    <cellStyle name="Normal 3" xfId="3" xr:uid="{BAD3D1D8-F3A7-43CF-9A40-0E652C0CE27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8CA2-F0EB-49D4-94D2-2DDED5FD5DFA}">
  <sheetPr>
    <pageSetUpPr fitToPage="1"/>
  </sheetPr>
  <dimension ref="A1:L52"/>
  <sheetViews>
    <sheetView tabSelected="1" workbookViewId="0">
      <selection activeCell="F7" sqref="F7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1"/>
    <col min="7" max="7" width="9.140625" style="4"/>
    <col min="8" max="8" width="14.140625" style="4" customWidth="1"/>
    <col min="9" max="11" width="9.140625" style="4"/>
    <col min="12" max="12" width="9.140625" style="61"/>
    <col min="13" max="16384" width="9.140625" style="4"/>
  </cols>
  <sheetData>
    <row r="1" spans="1:11" ht="15.75" x14ac:dyDescent="0.25">
      <c r="A1" s="1" t="s">
        <v>57</v>
      </c>
      <c r="B1" s="2"/>
      <c r="C1" s="2"/>
      <c r="D1" s="2"/>
      <c r="E1" s="3"/>
      <c r="F1" s="55"/>
      <c r="G1" s="3"/>
      <c r="H1" s="3"/>
      <c r="I1" s="3"/>
      <c r="J1" s="3"/>
      <c r="K1" s="3"/>
    </row>
    <row r="2" spans="1:11" ht="15.75" x14ac:dyDescent="0.25">
      <c r="A2" s="5" t="s">
        <v>50</v>
      </c>
      <c r="B2" s="2"/>
      <c r="C2" s="2"/>
      <c r="D2" s="2"/>
      <c r="E2" s="3"/>
      <c r="F2" s="55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5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5"/>
      <c r="G4" s="3"/>
      <c r="H4" s="1" t="s">
        <v>31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6"/>
      <c r="G5" s="3"/>
      <c r="H5" s="3"/>
      <c r="I5" s="11"/>
      <c r="J5" s="12" t="s">
        <v>29</v>
      </c>
      <c r="K5" s="13"/>
    </row>
    <row r="6" spans="1:11" x14ac:dyDescent="0.25">
      <c r="A6" s="14" t="s">
        <v>7</v>
      </c>
      <c r="B6" s="14" t="s">
        <v>8</v>
      </c>
      <c r="C6" s="15">
        <v>0.6</v>
      </c>
      <c r="D6" s="14">
        <v>80</v>
      </c>
      <c r="E6" s="16">
        <f t="shared" ref="E6:E12" si="0">(C6*D6)</f>
        <v>48</v>
      </c>
      <c r="F6" s="57"/>
      <c r="G6" s="18"/>
      <c r="H6" s="18"/>
      <c r="I6" s="19" t="s">
        <v>9</v>
      </c>
      <c r="J6" s="20" t="s">
        <v>10</v>
      </c>
      <c r="K6" s="19" t="s">
        <v>11</v>
      </c>
    </row>
    <row r="7" spans="1:11" x14ac:dyDescent="0.25">
      <c r="A7" s="14" t="s">
        <v>12</v>
      </c>
      <c r="B7" s="14" t="s">
        <v>8</v>
      </c>
      <c r="C7" s="15">
        <v>0.4</v>
      </c>
      <c r="D7" s="14">
        <v>40</v>
      </c>
      <c r="E7" s="16">
        <f t="shared" si="0"/>
        <v>16</v>
      </c>
      <c r="F7" s="57"/>
      <c r="G7" s="21" t="s">
        <v>37</v>
      </c>
      <c r="H7" s="7"/>
      <c r="I7" s="22">
        <v>5</v>
      </c>
      <c r="J7" s="23">
        <v>4</v>
      </c>
      <c r="K7" s="22">
        <v>3</v>
      </c>
    </row>
    <row r="8" spans="1:11" x14ac:dyDescent="0.25">
      <c r="A8" s="14" t="s">
        <v>13</v>
      </c>
      <c r="B8" s="14" t="s">
        <v>8</v>
      </c>
      <c r="C8" s="15">
        <v>0.34</v>
      </c>
      <c r="D8" s="14">
        <v>40</v>
      </c>
      <c r="E8" s="16">
        <f t="shared" si="0"/>
        <v>13.600000000000001</v>
      </c>
      <c r="F8" s="57"/>
      <c r="G8" s="24" t="s">
        <v>14</v>
      </c>
      <c r="H8" s="25">
        <v>120</v>
      </c>
      <c r="I8" s="16">
        <f>SUM(I7*H8)-E32</f>
        <v>56.690759999999955</v>
      </c>
      <c r="J8" s="16">
        <f>SUM(J7*H8)-E32</f>
        <v>-63.309240000000045</v>
      </c>
      <c r="K8" s="16">
        <f>SUM(K7*H8)-E32</f>
        <v>-183.30924000000005</v>
      </c>
    </row>
    <row r="9" spans="1:11" x14ac:dyDescent="0.25">
      <c r="A9" s="14" t="s">
        <v>15</v>
      </c>
      <c r="B9" s="14" t="s">
        <v>16</v>
      </c>
      <c r="C9" s="15">
        <v>50</v>
      </c>
      <c r="D9" s="14">
        <v>0.5</v>
      </c>
      <c r="E9" s="16">
        <f t="shared" si="0"/>
        <v>25</v>
      </c>
      <c r="F9" s="57"/>
      <c r="G9" s="24" t="s">
        <v>17</v>
      </c>
      <c r="H9" s="25">
        <v>100</v>
      </c>
      <c r="I9" s="16">
        <f>SUM(I7*H9)-E32</f>
        <v>-43.309240000000045</v>
      </c>
      <c r="J9" s="16">
        <f>SUM(J7*H9)-E32</f>
        <v>-143.30924000000005</v>
      </c>
      <c r="K9" s="16">
        <f>SUM(K7*H9)-E32</f>
        <v>-243.30924000000005</v>
      </c>
    </row>
    <row r="10" spans="1:11" x14ac:dyDescent="0.25">
      <c r="A10" s="14" t="s">
        <v>39</v>
      </c>
      <c r="B10" s="14" t="s">
        <v>40</v>
      </c>
      <c r="C10" s="15">
        <v>12</v>
      </c>
      <c r="D10" s="14">
        <v>1</v>
      </c>
      <c r="E10" s="16">
        <f t="shared" si="0"/>
        <v>12</v>
      </c>
      <c r="F10" s="57"/>
      <c r="G10" s="24" t="s">
        <v>18</v>
      </c>
      <c r="H10" s="25">
        <v>80</v>
      </c>
      <c r="I10" s="16">
        <f>SUM(I7*H10)-E32</f>
        <v>-143.30924000000005</v>
      </c>
      <c r="J10" s="16">
        <f>SUM(J7*H10)-E32</f>
        <v>-223.30924000000005</v>
      </c>
      <c r="K10" s="16">
        <f>SUM(K7*H10)-E32</f>
        <v>-303.30924000000005</v>
      </c>
    </row>
    <row r="11" spans="1:11" x14ac:dyDescent="0.25">
      <c r="A11" s="14" t="s">
        <v>32</v>
      </c>
      <c r="B11" s="14" t="s">
        <v>41</v>
      </c>
      <c r="C11" s="15">
        <v>2.85</v>
      </c>
      <c r="D11" s="14">
        <v>8</v>
      </c>
      <c r="E11" s="16">
        <f t="shared" si="0"/>
        <v>22.8</v>
      </c>
      <c r="F11" s="57"/>
      <c r="G11" s="3"/>
      <c r="H11" s="3"/>
      <c r="I11" s="3"/>
      <c r="J11" s="3"/>
      <c r="K11" s="3"/>
    </row>
    <row r="12" spans="1:11" ht="15.75" x14ac:dyDescent="0.25">
      <c r="A12" s="14" t="s">
        <v>51</v>
      </c>
      <c r="B12" s="14" t="s">
        <v>33</v>
      </c>
      <c r="C12" s="15">
        <v>8</v>
      </c>
      <c r="D12" s="14">
        <v>2</v>
      </c>
      <c r="E12" s="16">
        <f t="shared" si="0"/>
        <v>16</v>
      </c>
      <c r="F12" s="57"/>
      <c r="H12" s="27" t="s">
        <v>30</v>
      </c>
    </row>
    <row r="13" spans="1:11" x14ac:dyDescent="0.25">
      <c r="A13" s="14" t="s">
        <v>52</v>
      </c>
      <c r="B13" s="14" t="s">
        <v>49</v>
      </c>
      <c r="C13" s="15">
        <v>2.35</v>
      </c>
      <c r="D13" s="14">
        <v>1</v>
      </c>
      <c r="E13" s="16">
        <f>(C13*D13)</f>
        <v>2.35</v>
      </c>
      <c r="F13" s="57"/>
      <c r="G13" s="3"/>
      <c r="H13" s="3"/>
      <c r="I13" s="11"/>
      <c r="J13" s="12" t="s">
        <v>29</v>
      </c>
      <c r="K13" s="13"/>
    </row>
    <row r="14" spans="1:11" x14ac:dyDescent="0.25">
      <c r="A14" s="14" t="s">
        <v>56</v>
      </c>
      <c r="B14" s="14" t="s">
        <v>34</v>
      </c>
      <c r="C14" s="15">
        <v>1.46</v>
      </c>
      <c r="D14" s="14">
        <v>2.8</v>
      </c>
      <c r="E14" s="16">
        <f>(C14*D14)</f>
        <v>4.0880000000000001</v>
      </c>
      <c r="F14" s="58"/>
      <c r="I14" s="28" t="s">
        <v>9</v>
      </c>
      <c r="J14" s="29" t="s">
        <v>10</v>
      </c>
      <c r="K14" s="28" t="s">
        <v>11</v>
      </c>
    </row>
    <row r="15" spans="1:11" x14ac:dyDescent="0.25">
      <c r="A15" s="14" t="s">
        <v>53</v>
      </c>
      <c r="B15" s="14" t="s">
        <v>34</v>
      </c>
      <c r="C15" s="15">
        <v>7.5</v>
      </c>
      <c r="D15" s="14">
        <v>8</v>
      </c>
      <c r="E15" s="16">
        <f>(C15*D15)</f>
        <v>60</v>
      </c>
      <c r="F15" s="57"/>
      <c r="G15" s="30" t="s">
        <v>38</v>
      </c>
      <c r="H15" s="31"/>
      <c r="I15" s="32">
        <v>5</v>
      </c>
      <c r="J15" s="33">
        <v>4</v>
      </c>
      <c r="K15" s="32">
        <v>3</v>
      </c>
    </row>
    <row r="16" spans="1:11" x14ac:dyDescent="0.25">
      <c r="A16" s="14" t="s">
        <v>54</v>
      </c>
      <c r="B16" s="14" t="s">
        <v>19</v>
      </c>
      <c r="C16" s="15">
        <v>20</v>
      </c>
      <c r="D16" s="14">
        <v>1</v>
      </c>
      <c r="E16" s="16">
        <f>(C16*D16)</f>
        <v>20</v>
      </c>
      <c r="F16" s="57"/>
      <c r="G16" s="24" t="s">
        <v>14</v>
      </c>
      <c r="H16" s="34">
        <v>120</v>
      </c>
      <c r="I16" s="15">
        <f>I8/$H$8</f>
        <v>0.47242299999999965</v>
      </c>
      <c r="J16" s="15">
        <f>J8/$H$8</f>
        <v>-0.52757700000000041</v>
      </c>
      <c r="K16" s="15">
        <f>K8/$H$8</f>
        <v>-1.5275770000000004</v>
      </c>
    </row>
    <row r="17" spans="1:12" x14ac:dyDescent="0.25">
      <c r="A17" s="14" t="s">
        <v>35</v>
      </c>
      <c r="B17" s="15">
        <f>SUM(E6:E15)</f>
        <v>219.83799999999999</v>
      </c>
      <c r="C17" s="48">
        <v>0.06</v>
      </c>
      <c r="D17" s="14">
        <v>6</v>
      </c>
      <c r="E17" s="16">
        <f>B17*(D17/12)*C17</f>
        <v>6.5951399999999998</v>
      </c>
      <c r="F17" s="57"/>
      <c r="G17" s="24" t="s">
        <v>17</v>
      </c>
      <c r="H17" s="34">
        <v>100</v>
      </c>
      <c r="I17" s="15">
        <f>I9/$H$9</f>
        <v>-0.43309240000000043</v>
      </c>
      <c r="J17" s="15">
        <f>J9/$H$9</f>
        <v>-1.4330924000000005</v>
      </c>
      <c r="K17" s="15">
        <f>K9/$H$9</f>
        <v>-2.4330924000000005</v>
      </c>
    </row>
    <row r="18" spans="1:12" x14ac:dyDescent="0.25">
      <c r="A18" s="51" t="s">
        <v>21</v>
      </c>
      <c r="B18" s="52"/>
      <c r="C18" s="52"/>
      <c r="D18" s="52"/>
      <c r="E18" s="53">
        <f>SUM(E6:E17)</f>
        <v>246.43313999999998</v>
      </c>
      <c r="F18" s="57"/>
      <c r="G18" s="24" t="s">
        <v>18</v>
      </c>
      <c r="H18" s="34">
        <v>80</v>
      </c>
      <c r="I18" s="15">
        <f>I10/$H$10</f>
        <v>-1.7913655000000006</v>
      </c>
      <c r="J18" s="15">
        <f>J10/$H$10</f>
        <v>-2.7913655000000004</v>
      </c>
      <c r="K18" s="15">
        <f>K10/$H$10</f>
        <v>-3.7913655000000004</v>
      </c>
    </row>
    <row r="19" spans="1:12" x14ac:dyDescent="0.25">
      <c r="F19" s="57"/>
    </row>
    <row r="20" spans="1:12" x14ac:dyDescent="0.25">
      <c r="A20" s="7" t="s">
        <v>22</v>
      </c>
      <c r="B20" s="11"/>
      <c r="C20" s="11"/>
      <c r="D20" s="11"/>
      <c r="E20" s="11"/>
      <c r="F20" s="57"/>
      <c r="G20" s="35" t="s">
        <v>20</v>
      </c>
      <c r="H20" s="31"/>
      <c r="I20" s="31"/>
    </row>
    <row r="21" spans="1:12" x14ac:dyDescent="0.25">
      <c r="A21" s="49" t="s">
        <v>2</v>
      </c>
      <c r="B21" s="49" t="s">
        <v>3</v>
      </c>
      <c r="C21" s="49" t="s">
        <v>4</v>
      </c>
      <c r="D21" s="49" t="s">
        <v>5</v>
      </c>
      <c r="E21" s="50" t="s">
        <v>6</v>
      </c>
      <c r="F21" s="57"/>
      <c r="G21" s="30" t="s">
        <v>38</v>
      </c>
      <c r="H21" s="31"/>
      <c r="I21" s="36"/>
      <c r="K21" s="26"/>
    </row>
    <row r="22" spans="1:12" x14ac:dyDescent="0.25">
      <c r="A22" s="14" t="s">
        <v>42</v>
      </c>
      <c r="B22" s="14" t="s">
        <v>23</v>
      </c>
      <c r="C22" s="15">
        <v>11.72</v>
      </c>
      <c r="D22" s="14">
        <v>1</v>
      </c>
      <c r="E22" s="16">
        <f>C22*D22</f>
        <v>11.72</v>
      </c>
      <c r="F22" s="59"/>
      <c r="G22" s="24" t="s">
        <v>14</v>
      </c>
      <c r="H22" s="34">
        <v>120</v>
      </c>
      <c r="I22" s="15">
        <f>$E$32/H8</f>
        <v>4.527577</v>
      </c>
      <c r="K22" s="26"/>
    </row>
    <row r="23" spans="1:12" x14ac:dyDescent="0.25">
      <c r="A23" s="14" t="s">
        <v>43</v>
      </c>
      <c r="B23" s="14" t="s">
        <v>23</v>
      </c>
      <c r="C23" s="15">
        <v>19.5</v>
      </c>
      <c r="D23" s="14">
        <v>2</v>
      </c>
      <c r="E23" s="16">
        <f>C23*D23</f>
        <v>39</v>
      </c>
      <c r="F23" s="59"/>
      <c r="G23" s="24" t="s">
        <v>17</v>
      </c>
      <c r="H23" s="34">
        <v>100</v>
      </c>
      <c r="I23" s="15">
        <f>$E$32/H9</f>
        <v>5.4330924000000005</v>
      </c>
      <c r="J23" s="3"/>
      <c r="K23" s="26"/>
    </row>
    <row r="24" spans="1:12" x14ac:dyDescent="0.25">
      <c r="A24" s="14" t="s">
        <v>55</v>
      </c>
      <c r="B24" s="14" t="s">
        <v>23</v>
      </c>
      <c r="C24" s="15">
        <v>29.13</v>
      </c>
      <c r="D24" s="14">
        <v>1</v>
      </c>
      <c r="E24" s="16">
        <f t="shared" ref="E24:E25" si="1">C24*D24</f>
        <v>29.13</v>
      </c>
      <c r="F24" s="55"/>
      <c r="G24" s="24" t="s">
        <v>18</v>
      </c>
      <c r="H24" s="34">
        <v>80</v>
      </c>
      <c r="I24" s="15">
        <f>$E$32/H10</f>
        <v>6.7913655000000004</v>
      </c>
      <c r="J24" s="3"/>
      <c r="K24" s="26"/>
    </row>
    <row r="25" spans="1:12" x14ac:dyDescent="0.25">
      <c r="A25" s="14" t="s">
        <v>44</v>
      </c>
      <c r="B25" s="14" t="s">
        <v>19</v>
      </c>
      <c r="C25" s="15">
        <v>14.01</v>
      </c>
      <c r="D25" s="14">
        <v>2</v>
      </c>
      <c r="E25" s="16">
        <f t="shared" si="1"/>
        <v>28.02</v>
      </c>
      <c r="F25" s="56"/>
    </row>
    <row r="26" spans="1:12" x14ac:dyDescent="0.25">
      <c r="A26" s="14" t="s">
        <v>36</v>
      </c>
      <c r="B26" s="14" t="s">
        <v>19</v>
      </c>
      <c r="C26" s="15">
        <v>40</v>
      </c>
      <c r="D26" s="14">
        <v>1</v>
      </c>
      <c r="E26" s="16">
        <f>C26*D26</f>
        <v>40</v>
      </c>
      <c r="F26" s="57"/>
      <c r="L26" s="60"/>
    </row>
    <row r="27" spans="1:12" x14ac:dyDescent="0.25">
      <c r="A27" s="14" t="s">
        <v>45</v>
      </c>
      <c r="B27" s="14" t="s">
        <v>19</v>
      </c>
      <c r="C27" s="15">
        <v>0.19</v>
      </c>
      <c r="D27" s="14">
        <f>H9</f>
        <v>100</v>
      </c>
      <c r="E27" s="16">
        <f>C27*D27</f>
        <v>19</v>
      </c>
      <c r="F27" s="57"/>
      <c r="L27" s="60"/>
    </row>
    <row r="28" spans="1:12" ht="15.75" x14ac:dyDescent="0.25">
      <c r="A28" s="14" t="s">
        <v>47</v>
      </c>
      <c r="B28" s="15">
        <f>SUM(E22:E27)</f>
        <v>166.87</v>
      </c>
      <c r="C28" s="54">
        <v>0.06</v>
      </c>
      <c r="D28" s="14">
        <v>6</v>
      </c>
      <c r="E28" s="16">
        <f>B28*(D28/12)*C28</f>
        <v>5.0061</v>
      </c>
      <c r="F28" s="57"/>
    </row>
    <row r="29" spans="1:12" x14ac:dyDescent="0.25">
      <c r="A29" s="14" t="s">
        <v>24</v>
      </c>
      <c r="B29" s="14" t="s">
        <v>19</v>
      </c>
      <c r="C29" s="15">
        <v>125</v>
      </c>
      <c r="D29" s="14">
        <v>1</v>
      </c>
      <c r="E29" s="16">
        <f>C29*D29</f>
        <v>125</v>
      </c>
      <c r="F29" s="57"/>
      <c r="L29" s="60"/>
    </row>
    <row r="30" spans="1:12" x14ac:dyDescent="0.25">
      <c r="A30" s="51" t="s">
        <v>25</v>
      </c>
      <c r="B30" s="52"/>
      <c r="C30" s="52"/>
      <c r="D30" s="52"/>
      <c r="E30" s="53">
        <f>SUM(E22:E29)</f>
        <v>296.87610000000001</v>
      </c>
      <c r="F30" s="57"/>
      <c r="L30" s="60"/>
    </row>
    <row r="31" spans="1:12" x14ac:dyDescent="0.25">
      <c r="A31" s="3"/>
      <c r="B31" s="3"/>
      <c r="C31" s="26"/>
      <c r="D31" s="3"/>
      <c r="E31" s="17"/>
      <c r="F31" s="57"/>
      <c r="G31" s="3"/>
      <c r="H31" s="3"/>
      <c r="I31" s="3"/>
      <c r="J31" s="3"/>
      <c r="K31" s="26"/>
      <c r="L31" s="60"/>
    </row>
    <row r="32" spans="1:12" x14ac:dyDescent="0.25">
      <c r="A32" s="38" t="s">
        <v>26</v>
      </c>
      <c r="B32" s="39"/>
      <c r="C32" s="40"/>
      <c r="D32" s="40"/>
      <c r="E32" s="41">
        <f>E18+E30</f>
        <v>543.30924000000005</v>
      </c>
      <c r="F32" s="60"/>
      <c r="G32" s="3"/>
      <c r="H32" s="3"/>
      <c r="I32" s="3"/>
      <c r="J32" s="3"/>
      <c r="K32" s="26"/>
      <c r="L32" s="60"/>
    </row>
    <row r="33" spans="1:12" x14ac:dyDescent="0.25">
      <c r="A33" s="38" t="s">
        <v>27</v>
      </c>
      <c r="B33" s="39"/>
      <c r="C33" s="40"/>
      <c r="D33" s="40"/>
      <c r="E33" s="41">
        <f>(J7*H9)</f>
        <v>400</v>
      </c>
      <c r="F33" s="57"/>
      <c r="G33" s="3"/>
      <c r="H33" s="3"/>
      <c r="I33" s="3"/>
      <c r="J33" s="3"/>
      <c r="K33" s="26"/>
      <c r="L33" s="60"/>
    </row>
    <row r="34" spans="1:12" x14ac:dyDescent="0.25">
      <c r="A34" s="38" t="s">
        <v>28</v>
      </c>
      <c r="B34" s="43"/>
      <c r="C34" s="44"/>
      <c r="D34" s="44"/>
      <c r="E34" s="45">
        <f>SUM(E33-E32)</f>
        <v>-143.30924000000005</v>
      </c>
      <c r="F34" s="57"/>
      <c r="G34" s="3"/>
      <c r="H34" s="3"/>
      <c r="I34" s="3"/>
      <c r="J34" s="3"/>
      <c r="K34" s="26"/>
      <c r="L34" s="60"/>
    </row>
    <row r="35" spans="1:12" x14ac:dyDescent="0.25">
      <c r="F35" s="57"/>
      <c r="G35" s="26"/>
      <c r="H35" s="3"/>
      <c r="I35" s="3"/>
      <c r="J35" s="3"/>
      <c r="K35" s="3"/>
    </row>
    <row r="36" spans="1:12" ht="15.75" x14ac:dyDescent="0.25">
      <c r="A36" s="46" t="s">
        <v>46</v>
      </c>
      <c r="F36" s="57"/>
      <c r="G36" s="3"/>
      <c r="H36" s="3"/>
      <c r="I36" s="3"/>
      <c r="J36" s="3"/>
      <c r="K36" s="3"/>
    </row>
    <row r="37" spans="1:12" x14ac:dyDescent="0.25">
      <c r="A37" s="3"/>
      <c r="B37" s="3"/>
      <c r="C37" s="3"/>
      <c r="D37" s="3"/>
      <c r="E37" s="3"/>
      <c r="F37" s="57"/>
      <c r="G37" s="3"/>
      <c r="H37" s="3"/>
      <c r="I37" s="3"/>
      <c r="J37" s="3"/>
      <c r="K37" s="3"/>
    </row>
    <row r="38" spans="1:12" ht="15.75" x14ac:dyDescent="0.25">
      <c r="A38" s="46" t="s">
        <v>48</v>
      </c>
      <c r="B38" s="3"/>
      <c r="C38" s="3"/>
      <c r="D38" s="3"/>
      <c r="E38" s="3"/>
      <c r="F38" s="59"/>
      <c r="G38" s="37"/>
      <c r="H38" s="37"/>
      <c r="I38" s="37"/>
      <c r="J38" s="37"/>
      <c r="K38" s="37"/>
    </row>
    <row r="39" spans="1:12" x14ac:dyDescent="0.25">
      <c r="F39" s="59"/>
      <c r="G39" s="37"/>
      <c r="H39" s="37"/>
      <c r="I39" s="37"/>
      <c r="J39" s="37"/>
      <c r="K39" s="37"/>
    </row>
    <row r="40" spans="1:12" x14ac:dyDescent="0.25">
      <c r="F40" s="57"/>
      <c r="G40" s="37"/>
      <c r="H40" s="37"/>
      <c r="I40" s="37"/>
      <c r="J40" s="37"/>
      <c r="K40" s="37"/>
    </row>
    <row r="41" spans="1:12" x14ac:dyDescent="0.25">
      <c r="A41" s="3"/>
      <c r="B41" s="3"/>
      <c r="C41" s="3"/>
      <c r="D41" s="3"/>
      <c r="E41" s="3"/>
      <c r="F41" s="57"/>
      <c r="G41" s="3"/>
      <c r="H41" s="3"/>
      <c r="I41" s="3"/>
      <c r="J41" s="3"/>
      <c r="K41" s="3"/>
    </row>
    <row r="42" spans="1:12" ht="15.75" x14ac:dyDescent="0.25">
      <c r="A42" s="46"/>
      <c r="B42" s="3"/>
      <c r="C42" s="3"/>
      <c r="D42" s="3"/>
      <c r="E42" s="3"/>
      <c r="F42" s="57"/>
      <c r="G42" s="3"/>
      <c r="H42" s="3"/>
      <c r="I42" s="3"/>
      <c r="J42" s="3"/>
      <c r="K42" s="3"/>
    </row>
    <row r="43" spans="1:12" x14ac:dyDescent="0.25">
      <c r="F43" s="62"/>
      <c r="G43" s="3"/>
      <c r="H43" s="3"/>
      <c r="I43" s="3"/>
      <c r="J43" s="3"/>
      <c r="K43" s="3"/>
    </row>
    <row r="44" spans="1:12" x14ac:dyDescent="0.25">
      <c r="F44" s="55"/>
      <c r="G44" s="3"/>
      <c r="H44" s="3"/>
      <c r="I44" s="3"/>
      <c r="J44" s="3"/>
      <c r="K44" s="3"/>
    </row>
    <row r="45" spans="1:12" x14ac:dyDescent="0.25">
      <c r="F45" s="55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55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55"/>
      <c r="G47" s="3"/>
      <c r="H47" s="3"/>
      <c r="I47" s="3"/>
      <c r="J47" s="3"/>
      <c r="K47" s="3"/>
    </row>
    <row r="48" spans="1:12" x14ac:dyDescent="0.25">
      <c r="B48" s="47"/>
      <c r="C48" s="47"/>
      <c r="D48" s="47"/>
      <c r="E48" s="42"/>
      <c r="F48" s="55"/>
      <c r="G48" s="3"/>
      <c r="H48" s="3"/>
      <c r="I48" s="3"/>
      <c r="J48" s="3"/>
      <c r="K48" s="3"/>
    </row>
    <row r="49" spans="2:11" x14ac:dyDescent="0.25">
      <c r="B49" s="3"/>
      <c r="C49" s="3"/>
      <c r="D49" s="3"/>
      <c r="E49" s="3"/>
      <c r="F49" s="55"/>
      <c r="G49" s="3"/>
      <c r="H49" s="3"/>
      <c r="I49" s="3"/>
      <c r="J49" s="3"/>
      <c r="K49" s="3"/>
    </row>
    <row r="50" spans="2:11" x14ac:dyDescent="0.25">
      <c r="F50" s="62"/>
      <c r="G50" s="3"/>
      <c r="H50" s="3"/>
      <c r="I50" s="3"/>
      <c r="J50" s="3"/>
      <c r="K50" s="3"/>
    </row>
    <row r="51" spans="2:11" x14ac:dyDescent="0.25">
      <c r="F51" s="55"/>
      <c r="G51" s="3"/>
      <c r="H51" s="3"/>
      <c r="I51" s="3"/>
      <c r="J51" s="3"/>
      <c r="K51" s="3"/>
    </row>
    <row r="52" spans="2:11" x14ac:dyDescent="0.25">
      <c r="F52" s="55"/>
      <c r="G52" s="3"/>
      <c r="H52" s="3"/>
      <c r="I52" s="3"/>
      <c r="J52" s="3"/>
      <c r="K52" s="3"/>
    </row>
  </sheetData>
  <pageMargins left="0.7" right="0.7" top="0.75" bottom="0.75" header="0.3" footer="0.3"/>
  <pageSetup scale="90" orientation="landscape" r:id="rId1"/>
  <ignoredErrors>
    <ignoredError sqref="E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E1FC-21D9-499C-A055-B72C659633E1}">
  <sheetPr>
    <pageSetUpPr fitToPage="1"/>
  </sheetPr>
  <dimension ref="A1:L65"/>
  <sheetViews>
    <sheetView workbookViewId="0">
      <selection activeCell="G2" sqref="G2"/>
    </sheetView>
  </sheetViews>
  <sheetFormatPr defaultRowHeight="15" x14ac:dyDescent="0.25"/>
  <cols>
    <col min="1" max="1" width="27.28515625" style="4" customWidth="1"/>
    <col min="2" max="2" width="11" style="4" customWidth="1"/>
    <col min="3" max="5" width="9.140625" style="4"/>
    <col min="6" max="6" width="9.140625" style="61"/>
    <col min="7" max="7" width="9.140625" style="4"/>
    <col min="8" max="8" width="14.140625" style="4" customWidth="1"/>
    <col min="9" max="11" width="9.140625" style="4"/>
    <col min="12" max="12" width="9.140625" style="61"/>
    <col min="13" max="16384" width="9.140625" style="4"/>
  </cols>
  <sheetData>
    <row r="1" spans="1:11" ht="15.75" x14ac:dyDescent="0.25">
      <c r="A1" s="1" t="s">
        <v>57</v>
      </c>
      <c r="B1" s="2"/>
      <c r="C1" s="2"/>
      <c r="D1" s="2"/>
      <c r="E1" s="3"/>
      <c r="F1" s="55"/>
      <c r="G1" s="3"/>
      <c r="H1" s="3"/>
      <c r="I1" s="3"/>
      <c r="J1" s="3"/>
      <c r="K1" s="3"/>
    </row>
    <row r="2" spans="1:11" ht="15.75" x14ac:dyDescent="0.25">
      <c r="A2" s="5" t="s">
        <v>50</v>
      </c>
      <c r="B2" s="2"/>
      <c r="C2" s="2"/>
      <c r="D2" s="2"/>
      <c r="E2" s="3"/>
      <c r="F2" s="55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5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5"/>
      <c r="G4" s="3"/>
      <c r="H4" s="1" t="s">
        <v>31</v>
      </c>
      <c r="I4" s="10"/>
      <c r="J4" s="10"/>
      <c r="K4" s="10"/>
    </row>
    <row r="5" spans="1:11" x14ac:dyDescent="0.25">
      <c r="A5" s="49" t="s">
        <v>2</v>
      </c>
      <c r="B5" s="49" t="s">
        <v>3</v>
      </c>
      <c r="C5" s="49" t="s">
        <v>4</v>
      </c>
      <c r="D5" s="49" t="s">
        <v>5</v>
      </c>
      <c r="E5" s="50" t="s">
        <v>6</v>
      </c>
      <c r="F5" s="56"/>
      <c r="G5" s="3"/>
      <c r="H5" s="3"/>
      <c r="I5" s="11"/>
      <c r="J5" s="12" t="s">
        <v>29</v>
      </c>
      <c r="K5" s="13"/>
    </row>
    <row r="6" spans="1:11" x14ac:dyDescent="0.25">
      <c r="A6" s="14" t="s">
        <v>7</v>
      </c>
      <c r="B6" s="14" t="s">
        <v>8</v>
      </c>
      <c r="C6" s="64">
        <v>0.6</v>
      </c>
      <c r="D6" s="63">
        <v>80</v>
      </c>
      <c r="E6" s="16">
        <f t="shared" ref="E6:E12" si="0">(C6*D6)</f>
        <v>48</v>
      </c>
      <c r="F6" s="57"/>
      <c r="G6" s="18"/>
      <c r="H6" s="18"/>
      <c r="I6" s="19" t="s">
        <v>9</v>
      </c>
      <c r="J6" s="20" t="s">
        <v>10</v>
      </c>
      <c r="K6" s="19" t="s">
        <v>11</v>
      </c>
    </row>
    <row r="7" spans="1:11" x14ac:dyDescent="0.25">
      <c r="A7" s="14" t="s">
        <v>12</v>
      </c>
      <c r="B7" s="14" t="s">
        <v>8</v>
      </c>
      <c r="C7" s="64">
        <v>0.4</v>
      </c>
      <c r="D7" s="63">
        <v>40</v>
      </c>
      <c r="E7" s="16">
        <f t="shared" si="0"/>
        <v>16</v>
      </c>
      <c r="F7" s="57"/>
      <c r="G7" s="21" t="s">
        <v>37</v>
      </c>
      <c r="H7" s="7"/>
      <c r="I7" s="68">
        <v>5</v>
      </c>
      <c r="J7" s="69">
        <v>4</v>
      </c>
      <c r="K7" s="68">
        <v>3</v>
      </c>
    </row>
    <row r="8" spans="1:11" x14ac:dyDescent="0.25">
      <c r="A8" s="14" t="s">
        <v>13</v>
      </c>
      <c r="B8" s="14" t="s">
        <v>8</v>
      </c>
      <c r="C8" s="64">
        <v>0.34</v>
      </c>
      <c r="D8" s="63">
        <v>40</v>
      </c>
      <c r="E8" s="16">
        <f t="shared" si="0"/>
        <v>13.600000000000001</v>
      </c>
      <c r="F8" s="57"/>
      <c r="G8" s="24" t="s">
        <v>14</v>
      </c>
      <c r="H8" s="70">
        <v>120</v>
      </c>
      <c r="I8" s="16">
        <f>SUM(I7*H8)-E45</f>
        <v>56.690759999999955</v>
      </c>
      <c r="J8" s="16">
        <f>SUM(J7*H8)-E45</f>
        <v>-63.309240000000045</v>
      </c>
      <c r="K8" s="16">
        <f>SUM(K7*H8)-E45</f>
        <v>-183.30924000000005</v>
      </c>
    </row>
    <row r="9" spans="1:11" x14ac:dyDescent="0.25">
      <c r="A9" s="14" t="s">
        <v>15</v>
      </c>
      <c r="B9" s="14" t="s">
        <v>16</v>
      </c>
      <c r="C9" s="64">
        <v>50</v>
      </c>
      <c r="D9" s="63">
        <v>0.5</v>
      </c>
      <c r="E9" s="16">
        <f t="shared" si="0"/>
        <v>25</v>
      </c>
      <c r="F9" s="57"/>
      <c r="G9" s="24" t="s">
        <v>17</v>
      </c>
      <c r="H9" s="70">
        <v>100</v>
      </c>
      <c r="I9" s="16">
        <f>SUM(I7*H9)-E45</f>
        <v>-43.309240000000045</v>
      </c>
      <c r="J9" s="16">
        <f>SUM(J7*H9)-E45</f>
        <v>-143.30924000000005</v>
      </c>
      <c r="K9" s="16">
        <f>SUM(K7*H9)-E45</f>
        <v>-243.30924000000005</v>
      </c>
    </row>
    <row r="10" spans="1:11" x14ac:dyDescent="0.25">
      <c r="A10" s="14" t="s">
        <v>39</v>
      </c>
      <c r="B10" s="14" t="s">
        <v>40</v>
      </c>
      <c r="C10" s="64">
        <v>12</v>
      </c>
      <c r="D10" s="63">
        <v>1</v>
      </c>
      <c r="E10" s="16">
        <f t="shared" si="0"/>
        <v>12</v>
      </c>
      <c r="F10" s="57"/>
      <c r="G10" s="24" t="s">
        <v>18</v>
      </c>
      <c r="H10" s="70">
        <v>80</v>
      </c>
      <c r="I10" s="16">
        <f>SUM(I7*H10)-E45</f>
        <v>-143.30924000000005</v>
      </c>
      <c r="J10" s="16">
        <f>SUM(J7*H10)-E45</f>
        <v>-223.30924000000005</v>
      </c>
      <c r="K10" s="16">
        <f>SUM(K7*H10)-E45</f>
        <v>-303.30924000000005</v>
      </c>
    </row>
    <row r="11" spans="1:11" x14ac:dyDescent="0.25">
      <c r="A11" s="14" t="s">
        <v>32</v>
      </c>
      <c r="B11" s="14" t="s">
        <v>41</v>
      </c>
      <c r="C11" s="64">
        <v>2.85</v>
      </c>
      <c r="D11" s="63">
        <v>8</v>
      </c>
      <c r="E11" s="16">
        <f t="shared" si="0"/>
        <v>22.8</v>
      </c>
      <c r="F11" s="57"/>
      <c r="G11" s="3"/>
      <c r="H11" s="3"/>
      <c r="I11" s="3"/>
      <c r="J11" s="3"/>
      <c r="K11" s="3"/>
    </row>
    <row r="12" spans="1:11" ht="15.75" x14ac:dyDescent="0.25">
      <c r="A12" s="14" t="s">
        <v>51</v>
      </c>
      <c r="B12" s="14" t="s">
        <v>33</v>
      </c>
      <c r="C12" s="64">
        <v>8</v>
      </c>
      <c r="D12" s="63">
        <v>2</v>
      </c>
      <c r="E12" s="16">
        <f t="shared" si="0"/>
        <v>16</v>
      </c>
      <c r="F12" s="57"/>
      <c r="H12" s="27" t="s">
        <v>30</v>
      </c>
    </row>
    <row r="13" spans="1:11" x14ac:dyDescent="0.25">
      <c r="A13" s="14" t="s">
        <v>52</v>
      </c>
      <c r="B13" s="14" t="s">
        <v>49</v>
      </c>
      <c r="C13" s="64">
        <v>2.35</v>
      </c>
      <c r="D13" s="63">
        <v>1</v>
      </c>
      <c r="E13" s="16">
        <f>(C13*D13)</f>
        <v>2.35</v>
      </c>
      <c r="F13" s="57"/>
      <c r="G13" s="3"/>
      <c r="H13" s="3"/>
      <c r="I13" s="11"/>
      <c r="J13" s="12" t="s">
        <v>29</v>
      </c>
      <c r="K13" s="13"/>
    </row>
    <row r="14" spans="1:11" x14ac:dyDescent="0.25">
      <c r="A14" s="14" t="s">
        <v>56</v>
      </c>
      <c r="B14" s="14" t="s">
        <v>34</v>
      </c>
      <c r="C14" s="64">
        <v>1.46</v>
      </c>
      <c r="D14" s="63">
        <v>2.8</v>
      </c>
      <c r="E14" s="16">
        <f>(C14*D14)</f>
        <v>4.0880000000000001</v>
      </c>
      <c r="F14" s="58"/>
      <c r="I14" s="28" t="s">
        <v>9</v>
      </c>
      <c r="J14" s="29" t="s">
        <v>10</v>
      </c>
      <c r="K14" s="28" t="s">
        <v>11</v>
      </c>
    </row>
    <row r="15" spans="1:11" x14ac:dyDescent="0.25">
      <c r="A15" s="14" t="s">
        <v>53</v>
      </c>
      <c r="B15" s="14" t="s">
        <v>34</v>
      </c>
      <c r="C15" s="64">
        <v>7.5</v>
      </c>
      <c r="D15" s="63">
        <v>8</v>
      </c>
      <c r="E15" s="16">
        <f>(C15*D15)</f>
        <v>60</v>
      </c>
      <c r="F15" s="57"/>
      <c r="G15" s="30" t="s">
        <v>38</v>
      </c>
      <c r="H15" s="31"/>
      <c r="I15" s="68">
        <v>5</v>
      </c>
      <c r="J15" s="69">
        <v>4</v>
      </c>
      <c r="K15" s="68">
        <v>3</v>
      </c>
    </row>
    <row r="16" spans="1:11" s="61" customFormat="1" x14ac:dyDescent="0.25">
      <c r="A16" s="14" t="s">
        <v>54</v>
      </c>
      <c r="B16" s="14" t="s">
        <v>19</v>
      </c>
      <c r="C16" s="64">
        <v>20</v>
      </c>
      <c r="D16" s="63">
        <v>1</v>
      </c>
      <c r="E16" s="16">
        <f>(C16*D16)</f>
        <v>20</v>
      </c>
      <c r="F16" s="57"/>
      <c r="G16" s="24" t="s">
        <v>14</v>
      </c>
      <c r="H16" s="67">
        <v>120</v>
      </c>
      <c r="I16" s="15">
        <f>I8/$H$8</f>
        <v>0.47242299999999965</v>
      </c>
      <c r="J16" s="15">
        <f>J8/$H$8</f>
        <v>-0.52757700000000041</v>
      </c>
      <c r="K16" s="15">
        <f>K8/$H$8</f>
        <v>-1.5275770000000004</v>
      </c>
    </row>
    <row r="17" spans="1:11" s="61" customFormat="1" x14ac:dyDescent="0.25">
      <c r="A17" s="63"/>
      <c r="B17" s="63"/>
      <c r="C17" s="64"/>
      <c r="D17" s="63"/>
      <c r="E17" s="65">
        <f t="shared" ref="E17:E23" si="1">(C17*D17)</f>
        <v>0</v>
      </c>
      <c r="F17" s="57"/>
      <c r="G17" s="24" t="s">
        <v>17</v>
      </c>
      <c r="H17" s="67">
        <v>100</v>
      </c>
      <c r="I17" s="15">
        <f>I9/$H$9</f>
        <v>-0.43309240000000043</v>
      </c>
      <c r="J17" s="15">
        <f>J9/$H$9</f>
        <v>-1.4330924000000005</v>
      </c>
      <c r="K17" s="15">
        <f>K9/$H$9</f>
        <v>-2.4330924000000005</v>
      </c>
    </row>
    <row r="18" spans="1:11" s="61" customFormat="1" x14ac:dyDescent="0.25">
      <c r="A18" s="63"/>
      <c r="B18" s="63"/>
      <c r="C18" s="64"/>
      <c r="D18" s="63"/>
      <c r="E18" s="65">
        <f t="shared" si="1"/>
        <v>0</v>
      </c>
      <c r="F18" s="57"/>
      <c r="G18" s="24" t="s">
        <v>18</v>
      </c>
      <c r="H18" s="67">
        <v>80</v>
      </c>
      <c r="I18" s="15">
        <f>I10/$H$10</f>
        <v>-1.7913655000000006</v>
      </c>
      <c r="J18" s="15">
        <f>J10/$H$10</f>
        <v>-2.7913655000000004</v>
      </c>
      <c r="K18" s="15">
        <f>K10/$H$10</f>
        <v>-3.7913655000000004</v>
      </c>
    </row>
    <row r="19" spans="1:11" s="61" customFormat="1" x14ac:dyDescent="0.25">
      <c r="A19" s="63"/>
      <c r="B19" s="63"/>
      <c r="C19" s="64"/>
      <c r="D19" s="63"/>
      <c r="E19" s="65">
        <f t="shared" si="1"/>
        <v>0</v>
      </c>
      <c r="F19" s="57"/>
      <c r="G19" s="4"/>
      <c r="H19" s="4"/>
      <c r="I19" s="4"/>
      <c r="J19" s="4"/>
      <c r="K19" s="4"/>
    </row>
    <row r="20" spans="1:11" s="61" customFormat="1" x14ac:dyDescent="0.25">
      <c r="A20" s="63"/>
      <c r="B20" s="63"/>
      <c r="C20" s="64"/>
      <c r="D20" s="63"/>
      <c r="E20" s="65">
        <f t="shared" si="1"/>
        <v>0</v>
      </c>
      <c r="F20" s="57"/>
      <c r="G20" s="35" t="s">
        <v>20</v>
      </c>
      <c r="H20" s="31"/>
      <c r="I20" s="31"/>
      <c r="J20" s="4"/>
      <c r="K20" s="4"/>
    </row>
    <row r="21" spans="1:11" s="61" customFormat="1" x14ac:dyDescent="0.25">
      <c r="A21" s="63"/>
      <c r="B21" s="63"/>
      <c r="C21" s="64"/>
      <c r="D21" s="63"/>
      <c r="E21" s="65">
        <f t="shared" si="1"/>
        <v>0</v>
      </c>
      <c r="F21" s="57"/>
      <c r="G21" s="30" t="s">
        <v>38</v>
      </c>
      <c r="H21" s="31"/>
      <c r="I21" s="36"/>
      <c r="J21" s="4"/>
      <c r="K21" s="26"/>
    </row>
    <row r="22" spans="1:11" s="61" customFormat="1" x14ac:dyDescent="0.25">
      <c r="A22" s="63"/>
      <c r="B22" s="63"/>
      <c r="C22" s="64"/>
      <c r="D22" s="63"/>
      <c r="E22" s="65">
        <f t="shared" si="1"/>
        <v>0</v>
      </c>
      <c r="F22" s="57"/>
      <c r="G22" s="24" t="s">
        <v>14</v>
      </c>
      <c r="H22" s="67">
        <v>120</v>
      </c>
      <c r="I22" s="15">
        <f>$E$45/H8</f>
        <v>4.527577</v>
      </c>
      <c r="J22" s="4"/>
      <c r="K22" s="26"/>
    </row>
    <row r="23" spans="1:11" s="61" customFormat="1" x14ac:dyDescent="0.25">
      <c r="A23" s="63"/>
      <c r="B23" s="63"/>
      <c r="C23" s="64"/>
      <c r="D23" s="63"/>
      <c r="E23" s="65">
        <f t="shared" si="1"/>
        <v>0</v>
      </c>
      <c r="F23" s="57"/>
      <c r="G23" s="24" t="s">
        <v>17</v>
      </c>
      <c r="H23" s="67">
        <v>100</v>
      </c>
      <c r="I23" s="15">
        <f>$E$45/H9</f>
        <v>5.4330924000000005</v>
      </c>
      <c r="J23" s="3"/>
      <c r="K23" s="26"/>
    </row>
    <row r="24" spans="1:11" x14ac:dyDescent="0.25">
      <c r="A24" s="14" t="s">
        <v>35</v>
      </c>
      <c r="B24" s="15">
        <f>SUM(E6:E15)+SUM(E17:E23)</f>
        <v>219.83799999999999</v>
      </c>
      <c r="C24" s="66">
        <v>0.06</v>
      </c>
      <c r="D24" s="63">
        <v>6</v>
      </c>
      <c r="E24" s="16">
        <f>B24*(D24/12)*C24</f>
        <v>6.5951399999999998</v>
      </c>
      <c r="F24" s="57"/>
      <c r="G24" s="24" t="s">
        <v>18</v>
      </c>
      <c r="H24" s="67">
        <v>80</v>
      </c>
      <c r="I24" s="15">
        <f>$E$45/H10</f>
        <v>6.7913655000000004</v>
      </c>
      <c r="J24" s="3"/>
      <c r="K24" s="26"/>
    </row>
    <row r="25" spans="1:11" x14ac:dyDescent="0.25">
      <c r="A25" s="51" t="s">
        <v>21</v>
      </c>
      <c r="B25" s="52"/>
      <c r="C25" s="52"/>
      <c r="D25" s="52"/>
      <c r="E25" s="53">
        <f>SUM(E6:E24)</f>
        <v>246.43313999999998</v>
      </c>
      <c r="F25" s="57"/>
    </row>
    <row r="26" spans="1:11" x14ac:dyDescent="0.25">
      <c r="F26" s="57"/>
    </row>
    <row r="27" spans="1:11" x14ac:dyDescent="0.25">
      <c r="A27" s="7" t="s">
        <v>22</v>
      </c>
      <c r="B27" s="11"/>
      <c r="C27" s="11"/>
      <c r="D27" s="11"/>
      <c r="E27" s="11"/>
      <c r="F27" s="57"/>
    </row>
    <row r="28" spans="1:11" x14ac:dyDescent="0.25">
      <c r="A28" s="49" t="s">
        <v>2</v>
      </c>
      <c r="B28" s="49" t="s">
        <v>3</v>
      </c>
      <c r="C28" s="49" t="s">
        <v>4</v>
      </c>
      <c r="D28" s="49" t="s">
        <v>5</v>
      </c>
      <c r="E28" s="50" t="s">
        <v>6</v>
      </c>
      <c r="F28" s="57"/>
    </row>
    <row r="29" spans="1:11" x14ac:dyDescent="0.25">
      <c r="A29" s="14" t="s">
        <v>42</v>
      </c>
      <c r="B29" s="14" t="s">
        <v>23</v>
      </c>
      <c r="C29" s="64">
        <v>11.72</v>
      </c>
      <c r="D29" s="63">
        <v>1</v>
      </c>
      <c r="E29" s="16">
        <f>C29*D29</f>
        <v>11.72</v>
      </c>
      <c r="F29" s="59"/>
    </row>
    <row r="30" spans="1:11" x14ac:dyDescent="0.25">
      <c r="A30" s="14" t="s">
        <v>43</v>
      </c>
      <c r="B30" s="14" t="s">
        <v>23</v>
      </c>
      <c r="C30" s="64">
        <v>19.5</v>
      </c>
      <c r="D30" s="63">
        <v>2</v>
      </c>
      <c r="E30" s="16">
        <f>C30*D30</f>
        <v>39</v>
      </c>
      <c r="F30" s="59"/>
    </row>
    <row r="31" spans="1:11" x14ac:dyDescent="0.25">
      <c r="A31" s="14" t="s">
        <v>55</v>
      </c>
      <c r="B31" s="14" t="s">
        <v>23</v>
      </c>
      <c r="C31" s="64">
        <v>29.13</v>
      </c>
      <c r="D31" s="63">
        <v>1</v>
      </c>
      <c r="E31" s="16">
        <f t="shared" ref="E31:E32" si="2">C31*D31</f>
        <v>29.13</v>
      </c>
      <c r="F31" s="55"/>
    </row>
    <row r="32" spans="1:11" x14ac:dyDescent="0.25">
      <c r="A32" s="14" t="s">
        <v>44</v>
      </c>
      <c r="B32" s="14" t="s">
        <v>19</v>
      </c>
      <c r="C32" s="64">
        <v>14.01</v>
      </c>
      <c r="D32" s="63">
        <v>2</v>
      </c>
      <c r="E32" s="16">
        <f t="shared" si="2"/>
        <v>28.02</v>
      </c>
      <c r="F32" s="56"/>
    </row>
    <row r="33" spans="1:12" x14ac:dyDescent="0.25">
      <c r="A33" s="14" t="s">
        <v>36</v>
      </c>
      <c r="B33" s="14" t="s">
        <v>19</v>
      </c>
      <c r="C33" s="64">
        <v>40</v>
      </c>
      <c r="D33" s="63">
        <v>1</v>
      </c>
      <c r="E33" s="16">
        <f>C33*D33</f>
        <v>40</v>
      </c>
      <c r="F33" s="57"/>
      <c r="L33" s="60"/>
    </row>
    <row r="34" spans="1:12" x14ac:dyDescent="0.25">
      <c r="A34" s="14" t="s">
        <v>45</v>
      </c>
      <c r="B34" s="14" t="s">
        <v>19</v>
      </c>
      <c r="C34" s="64">
        <v>0.19</v>
      </c>
      <c r="D34" s="63">
        <f>H9</f>
        <v>100</v>
      </c>
      <c r="E34" s="16">
        <f>C34*D34</f>
        <v>19</v>
      </c>
      <c r="F34" s="57"/>
      <c r="L34" s="60"/>
    </row>
    <row r="35" spans="1:12" x14ac:dyDescent="0.25">
      <c r="A35" s="63"/>
      <c r="B35" s="63"/>
      <c r="C35" s="64"/>
      <c r="D35" s="63"/>
      <c r="E35" s="65">
        <f>C35*D35</f>
        <v>0</v>
      </c>
      <c r="F35" s="57"/>
    </row>
    <row r="36" spans="1:12" x14ac:dyDescent="0.25">
      <c r="A36" s="63"/>
      <c r="B36" s="64"/>
      <c r="C36" s="71"/>
      <c r="D36" s="63"/>
      <c r="E36" s="65">
        <f t="shared" ref="E36" si="3">C36*D36</f>
        <v>0</v>
      </c>
      <c r="F36" s="57"/>
    </row>
    <row r="37" spans="1:12" x14ac:dyDescent="0.25">
      <c r="A37" s="63"/>
      <c r="B37" s="64"/>
      <c r="C37" s="71"/>
      <c r="D37" s="63"/>
      <c r="E37" s="65">
        <f t="shared" ref="E37" si="4">B37*(D37/12)*C37</f>
        <v>0</v>
      </c>
      <c r="F37" s="57"/>
    </row>
    <row r="38" spans="1:12" x14ac:dyDescent="0.25">
      <c r="A38" s="63"/>
      <c r="B38" s="64"/>
      <c r="C38" s="71"/>
      <c r="D38" s="63"/>
      <c r="E38" s="65">
        <f t="shared" ref="E38" si="5">C38*D38</f>
        <v>0</v>
      </c>
      <c r="F38" s="57"/>
    </row>
    <row r="39" spans="1:12" x14ac:dyDescent="0.25">
      <c r="A39" s="63"/>
      <c r="B39" s="64"/>
      <c r="C39" s="71"/>
      <c r="D39" s="63"/>
      <c r="E39" s="65">
        <f t="shared" ref="E39" si="6">B39*(D39/12)*C39</f>
        <v>0</v>
      </c>
      <c r="F39" s="57"/>
    </row>
    <row r="40" spans="1:12" x14ac:dyDescent="0.25">
      <c r="A40" s="63"/>
      <c r="B40" s="64"/>
      <c r="C40" s="71"/>
      <c r="D40" s="63"/>
      <c r="E40" s="65">
        <f t="shared" ref="E40" si="7">C40*D40</f>
        <v>0</v>
      </c>
      <c r="F40" s="57"/>
    </row>
    <row r="41" spans="1:12" ht="15.75" x14ac:dyDescent="0.25">
      <c r="A41" s="14" t="s">
        <v>47</v>
      </c>
      <c r="B41" s="15">
        <f>SUM(E29:E40)</f>
        <v>166.87</v>
      </c>
      <c r="C41" s="71">
        <v>0.06</v>
      </c>
      <c r="D41" s="63">
        <v>6</v>
      </c>
      <c r="E41" s="16">
        <f>B41*(D41/12)*C41</f>
        <v>5.0061</v>
      </c>
      <c r="F41" s="57"/>
    </row>
    <row r="42" spans="1:12" x14ac:dyDescent="0.25">
      <c r="A42" s="14" t="s">
        <v>24</v>
      </c>
      <c r="B42" s="14" t="s">
        <v>19</v>
      </c>
      <c r="C42" s="64">
        <v>125</v>
      </c>
      <c r="D42" s="63">
        <v>1</v>
      </c>
      <c r="E42" s="16">
        <f>C42*D42</f>
        <v>125</v>
      </c>
      <c r="F42" s="57"/>
      <c r="L42" s="60"/>
    </row>
    <row r="43" spans="1:12" x14ac:dyDescent="0.25">
      <c r="A43" s="51" t="s">
        <v>25</v>
      </c>
      <c r="B43" s="52"/>
      <c r="C43" s="52"/>
      <c r="D43" s="52"/>
      <c r="E43" s="53">
        <f>SUM(E29:E42)</f>
        <v>296.87610000000001</v>
      </c>
      <c r="F43" s="57"/>
      <c r="L43" s="60"/>
    </row>
    <row r="44" spans="1:12" x14ac:dyDescent="0.25">
      <c r="A44" s="3"/>
      <c r="B44" s="3"/>
      <c r="C44" s="26"/>
      <c r="D44" s="3"/>
      <c r="E44" s="17"/>
      <c r="F44" s="57"/>
      <c r="G44" s="3"/>
      <c r="H44" s="3"/>
      <c r="I44" s="3"/>
      <c r="J44" s="3"/>
      <c r="K44" s="26"/>
      <c r="L44" s="60"/>
    </row>
    <row r="45" spans="1:12" x14ac:dyDescent="0.25">
      <c r="A45" s="38" t="s">
        <v>26</v>
      </c>
      <c r="B45" s="39"/>
      <c r="C45" s="40"/>
      <c r="D45" s="40"/>
      <c r="E45" s="41">
        <f>E25+E43</f>
        <v>543.30924000000005</v>
      </c>
      <c r="F45" s="60"/>
      <c r="G45" s="3"/>
      <c r="H45" s="3"/>
      <c r="I45" s="3"/>
      <c r="J45" s="3"/>
      <c r="K45" s="26"/>
      <c r="L45" s="60"/>
    </row>
    <row r="46" spans="1:12" x14ac:dyDescent="0.25">
      <c r="A46" s="38" t="s">
        <v>27</v>
      </c>
      <c r="B46" s="39"/>
      <c r="C46" s="40"/>
      <c r="D46" s="40"/>
      <c r="E46" s="41">
        <f>(J7*H9)</f>
        <v>400</v>
      </c>
      <c r="F46" s="57"/>
      <c r="G46" s="3"/>
      <c r="H46" s="3"/>
      <c r="I46" s="3"/>
      <c r="J46" s="3"/>
      <c r="K46" s="26"/>
      <c r="L46" s="60"/>
    </row>
    <row r="47" spans="1:12" x14ac:dyDescent="0.25">
      <c r="A47" s="38" t="s">
        <v>28</v>
      </c>
      <c r="B47" s="43"/>
      <c r="C47" s="44"/>
      <c r="D47" s="44"/>
      <c r="E47" s="45">
        <f>SUM(E46-E45)</f>
        <v>-143.30924000000005</v>
      </c>
      <c r="F47" s="57"/>
      <c r="G47" s="3"/>
      <c r="H47" s="3"/>
      <c r="I47" s="3"/>
      <c r="J47" s="3"/>
      <c r="K47" s="26"/>
      <c r="L47" s="60"/>
    </row>
    <row r="48" spans="1:12" x14ac:dyDescent="0.25">
      <c r="F48" s="57"/>
      <c r="G48" s="26"/>
      <c r="H48" s="3"/>
      <c r="I48" s="3"/>
      <c r="J48" s="3"/>
      <c r="K48" s="3"/>
    </row>
    <row r="49" spans="1:11" ht="15.75" x14ac:dyDescent="0.25">
      <c r="A49" s="46" t="s">
        <v>46</v>
      </c>
      <c r="F49" s="57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3"/>
      <c r="E50" s="3"/>
      <c r="F50" s="57"/>
      <c r="G50" s="3"/>
      <c r="H50" s="3"/>
      <c r="I50" s="3"/>
      <c r="J50" s="3"/>
      <c r="K50" s="3"/>
    </row>
    <row r="51" spans="1:11" ht="15.75" x14ac:dyDescent="0.25">
      <c r="A51" s="46" t="s">
        <v>48</v>
      </c>
      <c r="B51" s="3"/>
      <c r="C51" s="3"/>
      <c r="D51" s="3"/>
      <c r="E51" s="3"/>
      <c r="F51" s="59"/>
      <c r="G51" s="37"/>
      <c r="H51" s="37"/>
      <c r="I51" s="37"/>
      <c r="J51" s="37"/>
      <c r="K51" s="37"/>
    </row>
    <row r="52" spans="1:11" x14ac:dyDescent="0.25">
      <c r="F52" s="59"/>
      <c r="G52" s="37"/>
      <c r="H52" s="37"/>
      <c r="I52" s="37"/>
      <c r="J52" s="37"/>
      <c r="K52" s="37"/>
    </row>
    <row r="53" spans="1:11" x14ac:dyDescent="0.25">
      <c r="F53" s="57"/>
      <c r="G53" s="37"/>
      <c r="H53" s="37"/>
      <c r="I53" s="37"/>
      <c r="J53" s="37"/>
      <c r="K53" s="37"/>
    </row>
    <row r="54" spans="1:11" x14ac:dyDescent="0.25">
      <c r="A54" s="3"/>
      <c r="B54" s="3"/>
      <c r="C54" s="3"/>
      <c r="D54" s="3"/>
      <c r="E54" s="3"/>
      <c r="F54" s="57"/>
      <c r="G54" s="3"/>
      <c r="H54" s="3"/>
      <c r="I54" s="3"/>
      <c r="J54" s="3"/>
      <c r="K54" s="3"/>
    </row>
    <row r="55" spans="1:11" ht="15.75" x14ac:dyDescent="0.25">
      <c r="A55" s="46"/>
      <c r="B55" s="3"/>
      <c r="C55" s="3"/>
      <c r="D55" s="3"/>
      <c r="E55" s="3"/>
      <c r="F55" s="57"/>
      <c r="G55" s="3"/>
      <c r="H55" s="3"/>
      <c r="I55" s="3"/>
      <c r="J55" s="3"/>
      <c r="K55" s="3"/>
    </row>
    <row r="56" spans="1:11" x14ac:dyDescent="0.25">
      <c r="F56" s="62"/>
      <c r="G56" s="3"/>
      <c r="H56" s="3"/>
      <c r="I56" s="3"/>
      <c r="J56" s="3"/>
      <c r="K56" s="3"/>
    </row>
    <row r="57" spans="1:11" x14ac:dyDescent="0.25">
      <c r="F57" s="55"/>
      <c r="G57" s="3"/>
      <c r="H57" s="3"/>
      <c r="I57" s="3"/>
      <c r="J57" s="3"/>
      <c r="K57" s="3"/>
    </row>
    <row r="58" spans="1:11" x14ac:dyDescent="0.25">
      <c r="F58" s="55"/>
      <c r="G58" s="3"/>
      <c r="H58" s="3"/>
      <c r="I58" s="3"/>
      <c r="J58" s="3"/>
      <c r="K58" s="3"/>
    </row>
    <row r="59" spans="1:11" x14ac:dyDescent="0.25">
      <c r="B59" s="3"/>
      <c r="C59" s="3"/>
      <c r="D59" s="3"/>
      <c r="E59" s="3"/>
      <c r="F59" s="55"/>
      <c r="G59" s="3"/>
      <c r="H59" s="3"/>
      <c r="I59" s="3"/>
      <c r="J59" s="3"/>
      <c r="K59" s="3"/>
    </row>
    <row r="60" spans="1:11" x14ac:dyDescent="0.25">
      <c r="B60" s="3"/>
      <c r="C60" s="3"/>
      <c r="D60" s="3"/>
      <c r="E60" s="3"/>
      <c r="F60" s="55"/>
      <c r="G60" s="3"/>
      <c r="H60" s="3"/>
      <c r="I60" s="3"/>
      <c r="J60" s="3"/>
      <c r="K60" s="3"/>
    </row>
    <row r="61" spans="1:11" x14ac:dyDescent="0.25">
      <c r="B61" s="47"/>
      <c r="C61" s="47"/>
      <c r="D61" s="47"/>
      <c r="E61" s="42"/>
      <c r="F61" s="55"/>
      <c r="G61" s="3"/>
      <c r="H61" s="3"/>
      <c r="I61" s="3"/>
      <c r="J61" s="3"/>
      <c r="K61" s="3"/>
    </row>
    <row r="62" spans="1:11" s="61" customFormat="1" x14ac:dyDescent="0.25">
      <c r="A62" s="4"/>
      <c r="B62" s="3"/>
      <c r="C62" s="3"/>
      <c r="D62" s="3"/>
      <c r="E62" s="3"/>
      <c r="F62" s="55"/>
      <c r="G62" s="3"/>
      <c r="H62" s="3"/>
      <c r="I62" s="3"/>
      <c r="J62" s="3"/>
      <c r="K62" s="3"/>
    </row>
    <row r="63" spans="1:11" s="61" customFormat="1" x14ac:dyDescent="0.25">
      <c r="A63" s="4"/>
      <c r="B63" s="4"/>
      <c r="C63" s="4"/>
      <c r="D63" s="4"/>
      <c r="E63" s="4"/>
      <c r="F63" s="62"/>
      <c r="G63" s="3"/>
      <c r="H63" s="3"/>
      <c r="I63" s="3"/>
      <c r="J63" s="3"/>
      <c r="K63" s="3"/>
    </row>
    <row r="64" spans="1:11" s="61" customFormat="1" x14ac:dyDescent="0.25">
      <c r="A64" s="4"/>
      <c r="B64" s="4"/>
      <c r="C64" s="4"/>
      <c r="D64" s="4"/>
      <c r="E64" s="4"/>
      <c r="F64" s="55"/>
      <c r="G64" s="3"/>
      <c r="H64" s="3"/>
      <c r="I64" s="3"/>
      <c r="J64" s="3"/>
      <c r="K64" s="3"/>
    </row>
    <row r="65" spans="1:11" s="61" customFormat="1" x14ac:dyDescent="0.25">
      <c r="A65" s="4"/>
      <c r="B65" s="4"/>
      <c r="C65" s="4"/>
      <c r="D65" s="4"/>
      <c r="E65" s="4"/>
      <c r="F65" s="55"/>
      <c r="G65" s="3"/>
      <c r="H65" s="3"/>
      <c r="I65" s="3"/>
      <c r="J65" s="3"/>
      <c r="K65" s="3"/>
    </row>
  </sheetData>
  <pageMargins left="0.7" right="0.7" top="0.75" bottom="0.75" header="0.3" footer="0.3"/>
  <pageSetup scale="90" orientation="landscape" r:id="rId1"/>
  <ignoredErrors>
    <ignoredError sqref="E37 E39 E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Sorghum Estimated</vt:lpstr>
      <vt:lpstr>Sorghum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cp:lastPrinted>2023-05-17T19:19:50Z</cp:lastPrinted>
  <dcterms:created xsi:type="dcterms:W3CDTF">2023-03-29T18:44:00Z</dcterms:created>
  <dcterms:modified xsi:type="dcterms:W3CDTF">2025-05-14T18:58:18Z</dcterms:modified>
</cp:coreProperties>
</file>