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bruce\OneDrive - University of Delaware - o365\Documents\Budgets\Processing Vegetables\2022 Budgets\"/>
    </mc:Choice>
  </mc:AlternateContent>
  <xr:revisionPtr revIDLastSave="0" documentId="8_{4999C2F7-1A1B-46C3-A940-171B472C944F}" xr6:coauthVersionLast="47" xr6:coauthVersionMax="47" xr10:uidLastSave="{00000000-0000-0000-0000-000000000000}"/>
  <bookViews>
    <workbookView xWindow="20370" yWindow="-120" windowWidth="29040" windowHeight="15840" xr2:uid="{518F5A11-02BB-4D66-BBDB-F560E76502E6}"/>
  </bookViews>
  <sheets>
    <sheet name="Estimated" sheetId="1" r:id="rId1"/>
    <sheet name="Actu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4" i="2" l="1"/>
  <c r="C53" i="2"/>
  <c r="E47" i="2" l="1"/>
  <c r="E46" i="2"/>
  <c r="E35" i="1"/>
  <c r="E34" i="1"/>
  <c r="E59" i="2"/>
  <c r="D54" i="2"/>
  <c r="E54" i="2" s="1"/>
  <c r="D53" i="2"/>
  <c r="D52" i="2"/>
  <c r="C52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46" i="1"/>
  <c r="D41" i="1"/>
  <c r="C41" i="1"/>
  <c r="D40" i="1"/>
  <c r="C40" i="1"/>
  <c r="D39" i="1"/>
  <c r="E39" i="1" s="1"/>
  <c r="C39" i="1"/>
  <c r="E33" i="1"/>
  <c r="E32" i="1"/>
  <c r="E31" i="1"/>
  <c r="E30" i="1"/>
  <c r="E29" i="1"/>
  <c r="E28" i="1"/>
  <c r="E27" i="1"/>
  <c r="E26" i="1"/>
  <c r="E25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1" i="1" l="1"/>
  <c r="E40" i="1"/>
  <c r="E48" i="2"/>
  <c r="B28" i="2"/>
  <c r="E28" i="2" s="1"/>
  <c r="E29" i="2" s="1"/>
  <c r="E53" i="2"/>
  <c r="E52" i="2"/>
  <c r="B20" i="1"/>
  <c r="E20" i="1" s="1"/>
  <c r="E21" i="1" s="1"/>
  <c r="J9" i="1" s="1"/>
  <c r="K10" i="1" l="1"/>
  <c r="K18" i="1" s="1"/>
  <c r="J17" i="1"/>
  <c r="I8" i="1"/>
  <c r="I16" i="1" s="1"/>
  <c r="K9" i="1"/>
  <c r="K17" i="1" s="1"/>
  <c r="J8" i="1"/>
  <c r="J16" i="1" s="1"/>
  <c r="I10" i="1"/>
  <c r="I18" i="1" s="1"/>
  <c r="J10" i="1"/>
  <c r="J18" i="1" s="1"/>
  <c r="I9" i="1"/>
  <c r="I17" i="1" s="1"/>
  <c r="K8" i="1"/>
  <c r="K16" i="1" s="1"/>
  <c r="E45" i="1"/>
  <c r="I22" i="1" s="1"/>
  <c r="K10" i="2"/>
  <c r="K18" i="2" s="1"/>
  <c r="K9" i="2"/>
  <c r="K17" i="2" s="1"/>
  <c r="K8" i="2"/>
  <c r="K16" i="2" s="1"/>
  <c r="I9" i="2"/>
  <c r="I17" i="2" s="1"/>
  <c r="J10" i="2"/>
  <c r="J18" i="2" s="1"/>
  <c r="J9" i="2"/>
  <c r="J17" i="2" s="1"/>
  <c r="J8" i="2"/>
  <c r="J16" i="2" s="1"/>
  <c r="I8" i="2"/>
  <c r="I16" i="2" s="1"/>
  <c r="E58" i="2"/>
  <c r="I10" i="2"/>
  <c r="I18" i="2" s="1"/>
  <c r="E60" i="2" l="1"/>
  <c r="I23" i="2"/>
  <c r="I22" i="2"/>
  <c r="I24" i="2"/>
  <c r="E47" i="1"/>
  <c r="I24" i="1"/>
  <c r="I23" i="1"/>
</calcChain>
</file>

<file path=xl/sharedStrings.xml><?xml version="1.0" encoding="utf-8"?>
<sst xmlns="http://schemas.openxmlformats.org/spreadsheetml/2006/main" count="226" uniqueCount="75">
  <si>
    <t>SNAP BEANS - PROCESSING</t>
  </si>
  <si>
    <t>University of Delaware Cooperative Extension Vegetable Crop Budget</t>
  </si>
  <si>
    <t>Estimated Costs - Do not make changes here.</t>
  </si>
  <si>
    <t>.</t>
  </si>
  <si>
    <t>VARIABLE COSTS</t>
  </si>
  <si>
    <t>Returns Based On Example Costs</t>
  </si>
  <si>
    <t>Input/Item</t>
  </si>
  <si>
    <t>Unit</t>
  </si>
  <si>
    <t>Price/Unit</t>
  </si>
  <si>
    <t>Units/A</t>
  </si>
  <si>
    <t>Cost/Acre</t>
  </si>
  <si>
    <t>Price Assumptions</t>
  </si>
  <si>
    <t>Nitrogen</t>
  </si>
  <si>
    <t>lbs</t>
  </si>
  <si>
    <t>High</t>
  </si>
  <si>
    <t>Average</t>
  </si>
  <si>
    <t>Low</t>
  </si>
  <si>
    <t>Phosphorous</t>
  </si>
  <si>
    <t>Yield Assumptions (tons)</t>
  </si>
  <si>
    <t>Potassium</t>
  </si>
  <si>
    <t>Excellent</t>
  </si>
  <si>
    <t>Lime (prorated over 3 years)</t>
  </si>
  <si>
    <t>ton</t>
  </si>
  <si>
    <t>Expected</t>
  </si>
  <si>
    <t>Seed</t>
  </si>
  <si>
    <t>thousand</t>
  </si>
  <si>
    <t>Poor</t>
  </si>
  <si>
    <t>Herbicide - Dual Magnum</t>
  </si>
  <si>
    <t>pint</t>
  </si>
  <si>
    <t xml:space="preserve"> </t>
  </si>
  <si>
    <t>Herbicide- Reflex</t>
  </si>
  <si>
    <t>Herbicide- Basagram</t>
  </si>
  <si>
    <t>Insecticide - Besiege</t>
  </si>
  <si>
    <t>oz</t>
  </si>
  <si>
    <t>Insecticide - Warrior II</t>
  </si>
  <si>
    <t xml:space="preserve">Insecticide-bifenthrin </t>
  </si>
  <si>
    <t>Fungicide - ProPhyt</t>
  </si>
  <si>
    <t>Fungicide-Ridomil Gold Copper</t>
  </si>
  <si>
    <t>Fungicide - Topsin 4.5 L</t>
  </si>
  <si>
    <t>fl oz</t>
  </si>
  <si>
    <r>
      <t>Interest on Variable Costs</t>
    </r>
    <r>
      <rPr>
        <vertAlign val="superscript"/>
        <sz val="10"/>
        <rFont val="Calibri"/>
        <family val="2"/>
      </rPr>
      <t>1</t>
    </r>
  </si>
  <si>
    <t>Total Variable Costs</t>
  </si>
  <si>
    <t>FIXED COSTS (custom rates are used as a proxy for field operation costs)</t>
  </si>
  <si>
    <r>
      <t xml:space="preserve">Applying Fertilizer </t>
    </r>
    <r>
      <rPr>
        <b/>
        <sz val="10"/>
        <rFont val="Calibri"/>
        <family val="2"/>
      </rPr>
      <t>Broadcast</t>
    </r>
  </si>
  <si>
    <t>application</t>
  </si>
  <si>
    <r>
      <t xml:space="preserve">Applying Chemicals </t>
    </r>
    <r>
      <rPr>
        <b/>
        <sz val="10"/>
        <rFont val="Calibri"/>
        <family val="2"/>
      </rPr>
      <t>Ground</t>
    </r>
  </si>
  <si>
    <r>
      <t>Applying Chemicals</t>
    </r>
    <r>
      <rPr>
        <b/>
        <sz val="10"/>
        <rFont val="Calibri"/>
        <family val="2"/>
      </rPr>
      <t xml:space="preserve"> Aerial</t>
    </r>
  </si>
  <si>
    <t>Tillage (moldboard)</t>
  </si>
  <si>
    <t>acre</t>
  </si>
  <si>
    <t>Disk &amp; Harrowing</t>
  </si>
  <si>
    <t>Planting</t>
  </si>
  <si>
    <r>
      <t>Irrigation (fixed costs)</t>
    </r>
    <r>
      <rPr>
        <vertAlign val="superscript"/>
        <sz val="10"/>
        <rFont val="Calibri"/>
        <family val="2"/>
      </rPr>
      <t>2</t>
    </r>
  </si>
  <si>
    <t>year</t>
  </si>
  <si>
    <r>
      <t>Irrigation (operating costs)</t>
    </r>
    <r>
      <rPr>
        <vertAlign val="superscript"/>
        <sz val="10"/>
        <rFont val="Calibri"/>
        <family val="2"/>
      </rPr>
      <t>2</t>
    </r>
  </si>
  <si>
    <t>acre inch</t>
  </si>
  <si>
    <t>Crop Insurance</t>
  </si>
  <si>
    <t>Total Fixed Costs</t>
  </si>
  <si>
    <t>Yield Dependent Costs</t>
  </si>
  <si>
    <t>Harvest &amp; Hauling @ Excellent Yield</t>
  </si>
  <si>
    <t>Ton</t>
  </si>
  <si>
    <t>Harvest &amp; Hauling @ Expected Yield</t>
  </si>
  <si>
    <t>Harvest &amp; Hauling @ Poor Yield</t>
  </si>
  <si>
    <t>Harvest Cost</t>
  </si>
  <si>
    <t>Hauling Cost</t>
  </si>
  <si>
    <r>
      <t>1</t>
    </r>
    <r>
      <rPr>
        <sz val="10"/>
        <rFont val="Calibri"/>
        <family val="2"/>
      </rPr>
      <t xml:space="preserve"> Cells , from left to right, correspond to total variable costs,  interest rate, and number of months interest is charged.</t>
    </r>
  </si>
  <si>
    <r>
      <t>2</t>
    </r>
    <r>
      <rPr>
        <sz val="10"/>
        <rFont val="Calibri"/>
        <family val="2"/>
      </rPr>
      <t xml:space="preserve"> Irrigation cost are highly variable depending upon power source, fuel price, system size and system purchase price.</t>
    </r>
  </si>
  <si>
    <t>Use accompanying irrigation cost calculator to determine your irrigation costs.</t>
  </si>
  <si>
    <t>Actual Costs - Enter your actual information in the yellow highlighted cells</t>
  </si>
  <si>
    <t>Land Charge</t>
  </si>
  <si>
    <t xml:space="preserve">Breakeven Price at Different </t>
  </si>
  <si>
    <t>Profit or Loss Per Ton On Example Costs</t>
  </si>
  <si>
    <t>Price Assumptions ($/ton)</t>
  </si>
  <si>
    <t>Total Costs</t>
  </si>
  <si>
    <t>Expected Gross Revenue at Average Price</t>
  </si>
  <si>
    <t>Net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</si>
</sst>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#,##0.0"/>
    <numFmt numFmtId="166" formatCode="0.0"/>
  </numFmts>
  <fonts count="16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u/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color indexed="57"/>
      <name val="Calibri"/>
      <family val="2"/>
    </font>
    <font>
      <b/>
      <sz val="10"/>
      <color indexed="9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10"/>
      <color indexed="9"/>
      <name val="Calibri"/>
      <family val="2"/>
    </font>
    <font>
      <vertAlign val="superscript"/>
      <sz val="10"/>
      <name val="Calibri"/>
      <family val="2"/>
    </font>
    <font>
      <sz val="8"/>
      <color indexed="9"/>
      <name val="Calibri"/>
      <family val="2"/>
    </font>
    <font>
      <sz val="8"/>
      <name val="Calibri"/>
      <family val="2"/>
    </font>
    <font>
      <sz val="10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2" borderId="0" xfId="0" applyFont="1" applyFill="1" applyBorder="1"/>
    <xf numFmtId="0" fontId="5" fillId="2" borderId="0" xfId="0" applyFont="1" applyFill="1" applyBorder="1"/>
    <xf numFmtId="0" fontId="3" fillId="2" borderId="0" xfId="0" applyFont="1" applyFill="1" applyBorder="1"/>
    <xf numFmtId="0" fontId="3" fillId="0" borderId="0" xfId="0" applyFont="1" applyFill="1" applyBorder="1"/>
    <xf numFmtId="0" fontId="1" fillId="0" borderId="0" xfId="0" applyFont="1" applyFill="1" applyBorder="1"/>
    <xf numFmtId="0" fontId="7" fillId="0" borderId="0" xfId="0" applyFont="1" applyFill="1" applyBorder="1"/>
    <xf numFmtId="0" fontId="8" fillId="3" borderId="1" xfId="0" applyFont="1" applyFill="1" applyBorder="1"/>
    <xf numFmtId="164" fontId="8" fillId="3" borderId="1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9" fillId="2" borderId="2" xfId="0" applyFont="1" applyFill="1" applyBorder="1"/>
    <xf numFmtId="0" fontId="7" fillId="0" borderId="0" xfId="0" applyFont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164" fontId="3" fillId="0" borderId="1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8" fillId="0" borderId="0" xfId="0" applyFont="1" applyFill="1" applyBorder="1"/>
    <xf numFmtId="0" fontId="8" fillId="0" borderId="3" xfId="0" applyFont="1" applyFill="1" applyBorder="1" applyAlignment="1">
      <alignment horizontal="center"/>
    </xf>
    <xf numFmtId="164" fontId="8" fillId="0" borderId="3" xfId="0" applyNumberFormat="1" applyFont="1" applyFill="1" applyBorder="1" applyAlignment="1">
      <alignment horizontal="center"/>
    </xf>
    <xf numFmtId="0" fontId="6" fillId="2" borderId="4" xfId="0" applyFont="1" applyFill="1" applyBorder="1"/>
    <xf numFmtId="8" fontId="8" fillId="0" borderId="5" xfId="0" applyNumberFormat="1" applyFont="1" applyFill="1" applyBorder="1" applyAlignment="1">
      <alignment horizontal="center"/>
    </xf>
    <xf numFmtId="164" fontId="8" fillId="0" borderId="5" xfId="0" applyNumberFormat="1" applyFont="1" applyFill="1" applyBorder="1" applyAlignment="1">
      <alignment horizontal="center"/>
    </xf>
    <xf numFmtId="0" fontId="8" fillId="0" borderId="6" xfId="0" applyFont="1" applyFill="1" applyBorder="1"/>
    <xf numFmtId="165" fontId="8" fillId="0" borderId="7" xfId="0" applyNumberFormat="1" applyFont="1" applyFill="1" applyBorder="1"/>
    <xf numFmtId="164" fontId="3" fillId="0" borderId="8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1" xfId="0" applyNumberFormat="1" applyFont="1" applyFill="1" applyBorder="1"/>
    <xf numFmtId="10" fontId="3" fillId="3" borderId="1" xfId="0" applyNumberFormat="1" applyFont="1" applyFill="1" applyBorder="1"/>
    <xf numFmtId="1" fontId="3" fillId="3" borderId="1" xfId="0" applyNumberFormat="1" applyFont="1" applyFill="1" applyBorder="1"/>
    <xf numFmtId="164" fontId="3" fillId="3" borderId="1" xfId="0" applyNumberFormat="1" applyFont="1" applyFill="1" applyBorder="1" applyAlignment="1">
      <alignment horizontal="center"/>
    </xf>
    <xf numFmtId="0" fontId="8" fillId="3" borderId="6" xfId="0" applyFont="1" applyFill="1" applyBorder="1" applyAlignment="1">
      <alignment horizontal="right"/>
    </xf>
    <xf numFmtId="0" fontId="3" fillId="3" borderId="14" xfId="0" applyFont="1" applyFill="1" applyBorder="1"/>
    <xf numFmtId="164" fontId="3" fillId="3" borderId="7" xfId="0" applyNumberFormat="1" applyFont="1" applyFill="1" applyBorder="1"/>
    <xf numFmtId="164" fontId="3" fillId="0" borderId="0" xfId="0" applyNumberFormat="1" applyFont="1" applyBorder="1"/>
    <xf numFmtId="0" fontId="8" fillId="0" borderId="0" xfId="0" applyFont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164" fontId="3" fillId="0" borderId="0" xfId="0" applyNumberFormat="1" applyFont="1" applyFill="1" applyBorder="1"/>
    <xf numFmtId="0" fontId="3" fillId="0" borderId="0" xfId="0" applyFont="1" applyBorder="1" applyProtection="1">
      <protection locked="0"/>
    </xf>
    <xf numFmtId="0" fontId="3" fillId="0" borderId="1" xfId="0" applyFont="1" applyBorder="1"/>
    <xf numFmtId="165" fontId="3" fillId="0" borderId="1" xfId="0" applyNumberFormat="1" applyFont="1" applyBorder="1"/>
    <xf numFmtId="3" fontId="3" fillId="0" borderId="0" xfId="0" applyNumberFormat="1" applyFont="1" applyBorder="1"/>
    <xf numFmtId="0" fontId="9" fillId="2" borderId="6" xfId="0" applyFont="1" applyFill="1" applyBorder="1"/>
    <xf numFmtId="0" fontId="9" fillId="2" borderId="14" xfId="0" applyFont="1" applyFill="1" applyBorder="1"/>
    <xf numFmtId="0" fontId="3" fillId="0" borderId="14" xfId="0" applyFont="1" applyBorder="1"/>
    <xf numFmtId="164" fontId="3" fillId="0" borderId="7" xfId="0" applyNumberFormat="1" applyFont="1" applyFill="1" applyBorder="1" applyAlignment="1">
      <alignment horizontal="center"/>
    </xf>
    <xf numFmtId="0" fontId="11" fillId="2" borderId="14" xfId="0" applyFont="1" applyFill="1" applyBorder="1"/>
    <xf numFmtId="0" fontId="12" fillId="0" borderId="14" xfId="0" applyFont="1" applyBorder="1"/>
    <xf numFmtId="164" fontId="8" fillId="4" borderId="7" xfId="0" applyNumberFormat="1" applyFont="1" applyFill="1" applyBorder="1" applyAlignment="1">
      <alignment horizontal="center"/>
    </xf>
    <xf numFmtId="0" fontId="10" fillId="0" borderId="0" xfId="0" applyFont="1" applyBorder="1"/>
    <xf numFmtId="0" fontId="10" fillId="0" borderId="0" xfId="0" applyFont="1" applyFill="1" applyBorder="1"/>
    <xf numFmtId="0" fontId="12" fillId="0" borderId="0" xfId="0" applyFont="1" applyBorder="1"/>
    <xf numFmtId="164" fontId="8" fillId="0" borderId="0" xfId="0" applyNumberFormat="1" applyFont="1" applyFill="1" applyBorder="1" applyAlignment="1">
      <alignment horizontal="center"/>
    </xf>
    <xf numFmtId="0" fontId="13" fillId="0" borderId="0" xfId="0" applyFont="1" applyBorder="1"/>
    <xf numFmtId="0" fontId="1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4" fillId="0" borderId="0" xfId="0" applyFont="1" applyBorder="1" applyProtection="1"/>
    <xf numFmtId="0" fontId="5" fillId="0" borderId="0" xfId="0" applyFont="1" applyBorder="1" applyProtection="1"/>
    <xf numFmtId="0" fontId="6" fillId="2" borderId="0" xfId="0" applyFont="1" applyFill="1" applyBorder="1" applyProtection="1"/>
    <xf numFmtId="0" fontId="5" fillId="2" borderId="0" xfId="0" applyFont="1" applyFill="1" applyBorder="1" applyProtection="1"/>
    <xf numFmtId="0" fontId="3" fillId="2" borderId="0" xfId="0" applyFont="1" applyFill="1" applyBorder="1" applyProtection="1"/>
    <xf numFmtId="0" fontId="3" fillId="0" borderId="0" xfId="0" applyFont="1" applyFill="1" applyBorder="1" applyProtection="1"/>
    <xf numFmtId="0" fontId="1" fillId="0" borderId="0" xfId="0" applyFont="1" applyFill="1" applyBorder="1" applyProtection="1"/>
    <xf numFmtId="0" fontId="7" fillId="0" borderId="0" xfId="0" applyFont="1" applyFill="1" applyBorder="1" applyProtection="1"/>
    <xf numFmtId="0" fontId="8" fillId="3" borderId="1" xfId="0" applyFont="1" applyFill="1" applyBorder="1" applyProtection="1"/>
    <xf numFmtId="164" fontId="8" fillId="3" borderId="1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>
      <alignment horizontal="center"/>
    </xf>
    <xf numFmtId="0" fontId="9" fillId="2" borderId="0" xfId="0" applyFont="1" applyFill="1" applyBorder="1" applyProtection="1"/>
    <xf numFmtId="0" fontId="6" fillId="2" borderId="0" xfId="0" applyFont="1" applyFill="1" applyBorder="1" applyAlignment="1" applyProtection="1">
      <alignment horizontal="center"/>
    </xf>
    <xf numFmtId="0" fontId="9" fillId="2" borderId="2" xfId="0" applyFont="1" applyFill="1" applyBorder="1" applyProtection="1"/>
    <xf numFmtId="0" fontId="7" fillId="0" borderId="0" xfId="0" applyFont="1" applyBorder="1" applyProtection="1"/>
    <xf numFmtId="0" fontId="3" fillId="0" borderId="1" xfId="0" applyFont="1" applyFill="1" applyBorder="1" applyProtection="1"/>
    <xf numFmtId="164" fontId="3" fillId="5" borderId="1" xfId="0" applyNumberFormat="1" applyFont="1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164" fontId="3" fillId="0" borderId="1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8" fillId="0" borderId="3" xfId="0" applyFont="1" applyFill="1" applyBorder="1" applyAlignment="1" applyProtection="1">
      <alignment horizontal="center"/>
    </xf>
    <xf numFmtId="164" fontId="8" fillId="0" borderId="3" xfId="0" applyNumberFormat="1" applyFont="1" applyFill="1" applyBorder="1" applyAlignment="1" applyProtection="1">
      <alignment horizontal="center"/>
    </xf>
    <xf numFmtId="0" fontId="6" fillId="2" borderId="4" xfId="0" applyFont="1" applyFill="1" applyBorder="1" applyProtection="1"/>
    <xf numFmtId="8" fontId="8" fillId="5" borderId="5" xfId="0" applyNumberFormat="1" applyFont="1" applyFill="1" applyBorder="1" applyAlignment="1" applyProtection="1">
      <alignment horizontal="center"/>
      <protection locked="0"/>
    </xf>
    <xf numFmtId="164" fontId="8" fillId="5" borderId="5" xfId="0" applyNumberFormat="1" applyFont="1" applyFill="1" applyBorder="1" applyAlignment="1" applyProtection="1">
      <alignment horizontal="center"/>
      <protection locked="0"/>
    </xf>
    <xf numFmtId="0" fontId="8" fillId="0" borderId="6" xfId="0" applyFont="1" applyFill="1" applyBorder="1" applyProtection="1"/>
    <xf numFmtId="165" fontId="8" fillId="5" borderId="7" xfId="0" applyNumberFormat="1" applyFont="1" applyFill="1" applyBorder="1" applyProtection="1">
      <protection locked="0"/>
    </xf>
    <xf numFmtId="164" fontId="3" fillId="0" borderId="8" xfId="0" applyNumberFormat="1" applyFont="1" applyFill="1" applyBorder="1" applyAlignment="1" applyProtection="1">
      <alignment horizontal="center"/>
    </xf>
    <xf numFmtId="164" fontId="3" fillId="0" borderId="9" xfId="0" applyNumberFormat="1" applyFont="1" applyFill="1" applyBorder="1" applyAlignment="1" applyProtection="1">
      <alignment horizontal="center"/>
    </xf>
    <xf numFmtId="164" fontId="3" fillId="0" borderId="10" xfId="0" applyNumberFormat="1" applyFont="1" applyFill="1" applyBorder="1" applyAlignment="1" applyProtection="1">
      <alignment horizontal="center"/>
    </xf>
    <xf numFmtId="164" fontId="3" fillId="0" borderId="4" xfId="0" applyNumberFormat="1" applyFont="1" applyFill="1" applyBorder="1" applyAlignment="1" applyProtection="1">
      <alignment horizontal="center"/>
    </xf>
    <xf numFmtId="164" fontId="3" fillId="0" borderId="2" xfId="0" applyNumberFormat="1" applyFont="1" applyFill="1" applyBorder="1" applyAlignment="1" applyProtection="1">
      <alignment horizontal="center"/>
    </xf>
    <xf numFmtId="164" fontId="3" fillId="0" borderId="11" xfId="0" applyNumberFormat="1" applyFont="1" applyFill="1" applyBorder="1" applyAlignment="1" applyProtection="1">
      <alignment horizontal="center"/>
    </xf>
    <xf numFmtId="164" fontId="3" fillId="0" borderId="12" xfId="0" applyNumberFormat="1" applyFont="1" applyFill="1" applyBorder="1" applyAlignment="1" applyProtection="1">
      <alignment horizontal="center"/>
    </xf>
    <xf numFmtId="164" fontId="3" fillId="0" borderId="13" xfId="0" applyNumberFormat="1" applyFont="1" applyFill="1" applyBorder="1" applyAlignment="1" applyProtection="1">
      <alignment horizontal="center"/>
    </xf>
    <xf numFmtId="0" fontId="3" fillId="5" borderId="0" xfId="0" applyFont="1" applyFill="1" applyBorder="1" applyProtection="1">
      <protection locked="0"/>
    </xf>
    <xf numFmtId="0" fontId="3" fillId="5" borderId="5" xfId="0" applyFont="1" applyFill="1" applyBorder="1" applyProtection="1">
      <protection locked="0"/>
    </xf>
    <xf numFmtId="164" fontId="3" fillId="5" borderId="5" xfId="0" applyNumberFormat="1" applyFont="1" applyFill="1" applyBorder="1" applyProtection="1">
      <protection locked="0"/>
    </xf>
    <xf numFmtId="0" fontId="3" fillId="3" borderId="1" xfId="0" applyFont="1" applyFill="1" applyBorder="1" applyProtection="1"/>
    <xf numFmtId="164" fontId="3" fillId="3" borderId="1" xfId="0" applyNumberFormat="1" applyFont="1" applyFill="1" applyBorder="1" applyProtection="1"/>
    <xf numFmtId="10" fontId="3" fillId="5" borderId="1" xfId="0" applyNumberFormat="1" applyFont="1" applyFill="1" applyBorder="1" applyProtection="1">
      <protection locked="0"/>
    </xf>
    <xf numFmtId="1" fontId="3" fillId="5" borderId="1" xfId="0" applyNumberFormat="1" applyFont="1" applyFill="1" applyBorder="1" applyProtection="1">
      <protection locked="0"/>
    </xf>
    <xf numFmtId="164" fontId="3" fillId="3" borderId="1" xfId="0" applyNumberFormat="1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right"/>
    </xf>
    <xf numFmtId="0" fontId="3" fillId="3" borderId="14" xfId="0" applyFont="1" applyFill="1" applyBorder="1" applyProtection="1"/>
    <xf numFmtId="164" fontId="3" fillId="3" borderId="7" xfId="0" applyNumberFormat="1" applyFont="1" applyFill="1" applyBorder="1" applyProtection="1"/>
    <xf numFmtId="164" fontId="3" fillId="0" borderId="0" xfId="0" applyNumberFormat="1" applyFont="1" applyBorder="1" applyProtection="1"/>
    <xf numFmtId="0" fontId="8" fillId="0" borderId="0" xfId="0" applyFont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164" fontId="3" fillId="0" borderId="0" xfId="0" applyNumberFormat="1" applyFont="1" applyFill="1" applyBorder="1" applyProtection="1"/>
    <xf numFmtId="0" fontId="3" fillId="0" borderId="1" xfId="0" applyFont="1" applyBorder="1" applyProtection="1"/>
    <xf numFmtId="164" fontId="3" fillId="0" borderId="1" xfId="0" applyNumberFormat="1" applyFont="1" applyFill="1" applyBorder="1" applyProtection="1"/>
    <xf numFmtId="165" fontId="3" fillId="0" borderId="1" xfId="0" applyNumberFormat="1" applyFont="1" applyFill="1" applyBorder="1" applyProtection="1"/>
    <xf numFmtId="3" fontId="3" fillId="0" borderId="0" xfId="0" applyNumberFormat="1" applyFont="1" applyBorder="1" applyProtection="1"/>
    <xf numFmtId="0" fontId="9" fillId="2" borderId="6" xfId="0" applyFont="1" applyFill="1" applyBorder="1" applyProtection="1"/>
    <xf numFmtId="0" fontId="9" fillId="2" borderId="14" xfId="0" applyFont="1" applyFill="1" applyBorder="1" applyProtection="1"/>
    <xf numFmtId="0" fontId="3" fillId="0" borderId="14" xfId="0" applyFont="1" applyBorder="1" applyProtection="1"/>
    <xf numFmtId="164" fontId="3" fillId="0" borderId="7" xfId="0" applyNumberFormat="1" applyFont="1" applyFill="1" applyBorder="1" applyAlignment="1" applyProtection="1">
      <alignment horizontal="center"/>
    </xf>
    <xf numFmtId="0" fontId="11" fillId="2" borderId="14" xfId="0" applyFont="1" applyFill="1" applyBorder="1" applyProtection="1"/>
    <xf numFmtId="0" fontId="12" fillId="0" borderId="14" xfId="0" applyFont="1" applyBorder="1" applyProtection="1"/>
    <xf numFmtId="164" fontId="8" fillId="4" borderId="7" xfId="0" applyNumberFormat="1" applyFont="1" applyFill="1" applyBorder="1" applyAlignment="1" applyProtection="1">
      <alignment horizontal="center"/>
    </xf>
    <xf numFmtId="0" fontId="10" fillId="0" borderId="0" xfId="0" applyFont="1" applyBorder="1" applyProtection="1"/>
    <xf numFmtId="0" fontId="10" fillId="0" borderId="0" xfId="0" applyFont="1" applyFill="1" applyBorder="1" applyProtection="1"/>
    <xf numFmtId="0" fontId="12" fillId="0" borderId="0" xfId="0" applyFont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13" fillId="0" borderId="0" xfId="0" applyFont="1" applyBorder="1" applyProtection="1"/>
    <xf numFmtId="0" fontId="3" fillId="0" borderId="1" xfId="0" applyFont="1" applyFill="1" applyBorder="1" applyProtection="1">
      <protection locked="0"/>
    </xf>
    <xf numFmtId="0" fontId="14" fillId="0" borderId="0" xfId="0" applyFont="1"/>
    <xf numFmtId="0" fontId="3" fillId="0" borderId="0" xfId="0" applyFont="1"/>
    <xf numFmtId="0" fontId="9" fillId="2" borderId="0" xfId="0" applyFont="1" applyFill="1"/>
    <xf numFmtId="0" fontId="6" fillId="2" borderId="0" xfId="0" applyFont="1" applyFill="1" applyAlignment="1">
      <alignment horizontal="center"/>
    </xf>
    <xf numFmtId="0" fontId="8" fillId="6" borderId="3" xfId="0" applyFont="1" applyFill="1" applyBorder="1" applyAlignment="1">
      <alignment horizontal="center"/>
    </xf>
    <xf numFmtId="164" fontId="8" fillId="6" borderId="3" xfId="0" applyNumberFormat="1" applyFont="1" applyFill="1" applyBorder="1" applyAlignment="1">
      <alignment horizontal="center"/>
    </xf>
    <xf numFmtId="0" fontId="6" fillId="7" borderId="4" xfId="0" applyFont="1" applyFill="1" applyBorder="1"/>
    <xf numFmtId="0" fontId="6" fillId="7" borderId="0" xfId="0" applyFont="1" applyFill="1"/>
    <xf numFmtId="8" fontId="8" fillId="6" borderId="5" xfId="0" applyNumberFormat="1" applyFont="1" applyFill="1" applyBorder="1" applyAlignment="1">
      <alignment horizontal="center"/>
    </xf>
    <xf numFmtId="164" fontId="8" fillId="6" borderId="5" xfId="0" applyNumberFormat="1" applyFont="1" applyFill="1" applyBorder="1" applyAlignment="1">
      <alignment horizontal="center"/>
    </xf>
    <xf numFmtId="0" fontId="8" fillId="0" borderId="6" xfId="0" applyFont="1" applyBorder="1"/>
    <xf numFmtId="0" fontId="8" fillId="0" borderId="1" xfId="0" applyFont="1" applyBorder="1"/>
    <xf numFmtId="164" fontId="3" fillId="0" borderId="1" xfId="0" applyNumberFormat="1" applyFont="1" applyBorder="1"/>
    <xf numFmtId="0" fontId="15" fillId="7" borderId="0" xfId="0" applyFont="1" applyFill="1"/>
    <xf numFmtId="164" fontId="3" fillId="7" borderId="0" xfId="0" applyNumberFormat="1" applyFont="1" applyFill="1"/>
    <xf numFmtId="166" fontId="8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C2A75-F187-4B7A-9DE2-8456F55CAADA}">
  <dimension ref="A1:L121"/>
  <sheetViews>
    <sheetView tabSelected="1" topLeftCell="A19" workbookViewId="0">
      <selection activeCell="D9" sqref="D9"/>
    </sheetView>
  </sheetViews>
  <sheetFormatPr defaultRowHeight="15" x14ac:dyDescent="0.25"/>
  <cols>
    <col min="1" max="1" width="33.5703125" customWidth="1"/>
    <col min="2" max="2" width="11.5703125" customWidth="1"/>
    <col min="8" max="8" width="12" customWidth="1"/>
  </cols>
  <sheetData>
    <row r="1" spans="1:12" ht="15.75" x14ac:dyDescent="0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</row>
    <row r="2" spans="1:12" ht="15.75" x14ac:dyDescent="0.25">
      <c r="A2" s="4" t="s">
        <v>1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</row>
    <row r="3" spans="1:12" ht="15.75" x14ac:dyDescent="0.25">
      <c r="A3" s="1" t="s">
        <v>2</v>
      </c>
      <c r="B3" s="5"/>
      <c r="C3" s="3"/>
      <c r="D3" s="2"/>
      <c r="E3" s="3"/>
      <c r="F3" s="3"/>
      <c r="G3" s="3" t="s">
        <v>3</v>
      </c>
      <c r="H3" s="3"/>
      <c r="I3" s="3"/>
      <c r="J3" s="3"/>
      <c r="K3" s="3"/>
      <c r="L3" s="3"/>
    </row>
    <row r="4" spans="1:12" ht="15.75" x14ac:dyDescent="0.25">
      <c r="A4" s="6" t="s">
        <v>4</v>
      </c>
      <c r="B4" s="7"/>
      <c r="C4" s="7"/>
      <c r="D4" s="7"/>
      <c r="E4" s="8"/>
      <c r="F4" s="3"/>
      <c r="G4" s="9"/>
      <c r="H4" s="10" t="s">
        <v>5</v>
      </c>
      <c r="I4" s="11"/>
      <c r="J4" s="11"/>
      <c r="K4" s="11"/>
      <c r="L4" s="3"/>
    </row>
    <row r="5" spans="1:12" x14ac:dyDescent="0.25">
      <c r="A5" s="12" t="s">
        <v>6</v>
      </c>
      <c r="B5" s="12" t="s">
        <v>7</v>
      </c>
      <c r="C5" s="12" t="s">
        <v>8</v>
      </c>
      <c r="D5" s="12" t="s">
        <v>9</v>
      </c>
      <c r="E5" s="13" t="s">
        <v>10</v>
      </c>
      <c r="F5" s="14"/>
      <c r="G5" s="9"/>
      <c r="H5" s="9"/>
      <c r="I5" s="15"/>
      <c r="J5" s="16" t="s">
        <v>11</v>
      </c>
      <c r="K5" s="17"/>
      <c r="L5" s="18"/>
    </row>
    <row r="6" spans="1:12" x14ac:dyDescent="0.25">
      <c r="A6" s="19" t="s">
        <v>12</v>
      </c>
      <c r="B6" s="19" t="s">
        <v>13</v>
      </c>
      <c r="C6" s="20">
        <v>1.02</v>
      </c>
      <c r="D6" s="19">
        <v>60</v>
      </c>
      <c r="E6" s="21">
        <f t="shared" ref="E6:E19" si="0">(C6*D6)</f>
        <v>61.2</v>
      </c>
      <c r="F6" s="22"/>
      <c r="G6" s="23"/>
      <c r="H6" s="23"/>
      <c r="I6" s="24" t="s">
        <v>14</v>
      </c>
      <c r="J6" s="25" t="s">
        <v>15</v>
      </c>
      <c r="K6" s="24" t="s">
        <v>16</v>
      </c>
      <c r="L6" s="3"/>
    </row>
    <row r="7" spans="1:12" x14ac:dyDescent="0.25">
      <c r="A7" s="19" t="s">
        <v>17</v>
      </c>
      <c r="B7" s="19" t="s">
        <v>13</v>
      </c>
      <c r="C7" s="20">
        <v>0.89</v>
      </c>
      <c r="D7" s="19">
        <v>40</v>
      </c>
      <c r="E7" s="21">
        <f t="shared" si="0"/>
        <v>35.6</v>
      </c>
      <c r="F7" s="22"/>
      <c r="G7" s="26" t="s">
        <v>18</v>
      </c>
      <c r="H7" s="6"/>
      <c r="I7" s="27">
        <v>300</v>
      </c>
      <c r="J7" s="28">
        <v>290</v>
      </c>
      <c r="K7" s="27">
        <v>280</v>
      </c>
      <c r="L7" s="3"/>
    </row>
    <row r="8" spans="1:12" x14ac:dyDescent="0.25">
      <c r="A8" s="19" t="s">
        <v>19</v>
      </c>
      <c r="B8" s="19" t="s">
        <v>13</v>
      </c>
      <c r="C8" s="20">
        <v>0.69</v>
      </c>
      <c r="D8" s="19">
        <v>60</v>
      </c>
      <c r="E8" s="21">
        <f>(C8*D8)</f>
        <v>41.4</v>
      </c>
      <c r="F8" s="22"/>
      <c r="G8" s="29" t="s">
        <v>20</v>
      </c>
      <c r="H8" s="30">
        <v>6.5</v>
      </c>
      <c r="I8" s="31">
        <f t="shared" ref="I8:K10" si="1">(I$7*$H8)-$E$21-$E$35-$E39</f>
        <v>511.82760937499995</v>
      </c>
      <c r="J8" s="32">
        <f t="shared" si="1"/>
        <v>446.82760937499995</v>
      </c>
      <c r="K8" s="33">
        <f t="shared" si="1"/>
        <v>381.82760937499995</v>
      </c>
      <c r="L8" s="3"/>
    </row>
    <row r="9" spans="1:12" x14ac:dyDescent="0.25">
      <c r="A9" s="19" t="s">
        <v>21</v>
      </c>
      <c r="B9" s="19" t="s">
        <v>22</v>
      </c>
      <c r="C9" s="20">
        <v>36</v>
      </c>
      <c r="D9" s="19">
        <v>1</v>
      </c>
      <c r="E9" s="21">
        <f>(C9*D9)/3</f>
        <v>12</v>
      </c>
      <c r="F9" s="22"/>
      <c r="G9" s="29" t="s">
        <v>23</v>
      </c>
      <c r="H9" s="30">
        <v>5</v>
      </c>
      <c r="I9" s="34">
        <f t="shared" si="1"/>
        <v>177.32760937499995</v>
      </c>
      <c r="J9" s="22">
        <f>(J$7*$H9)-$E$21-$E$35-$E40</f>
        <v>127.32760937499995</v>
      </c>
      <c r="K9" s="35">
        <f t="shared" si="1"/>
        <v>77.327609374999952</v>
      </c>
      <c r="L9" s="3"/>
    </row>
    <row r="10" spans="1:12" x14ac:dyDescent="0.25">
      <c r="A10" s="19" t="s">
        <v>24</v>
      </c>
      <c r="B10" s="19" t="s">
        <v>25</v>
      </c>
      <c r="C10" s="20">
        <v>1.88</v>
      </c>
      <c r="D10" s="19">
        <v>100</v>
      </c>
      <c r="E10" s="21">
        <f t="shared" si="0"/>
        <v>188</v>
      </c>
      <c r="F10" s="22"/>
      <c r="G10" s="29" t="s">
        <v>26</v>
      </c>
      <c r="H10" s="30">
        <v>3.5</v>
      </c>
      <c r="I10" s="36">
        <f t="shared" si="1"/>
        <v>-157.17239062500005</v>
      </c>
      <c r="J10" s="37">
        <f t="shared" si="1"/>
        <v>-192.17239062500005</v>
      </c>
      <c r="K10" s="38">
        <f t="shared" si="1"/>
        <v>-227.17239062500005</v>
      </c>
      <c r="L10" s="3"/>
    </row>
    <row r="11" spans="1:12" x14ac:dyDescent="0.25">
      <c r="A11" s="19" t="s">
        <v>27</v>
      </c>
      <c r="B11" s="19" t="s">
        <v>28</v>
      </c>
      <c r="C11" s="20">
        <v>10.76</v>
      </c>
      <c r="D11" s="19">
        <v>1</v>
      </c>
      <c r="E11" s="21">
        <f t="shared" si="0"/>
        <v>10.76</v>
      </c>
      <c r="F11" s="22"/>
      <c r="G11" s="3" t="s">
        <v>29</v>
      </c>
      <c r="H11" s="3"/>
      <c r="I11" s="3"/>
      <c r="J11" s="3"/>
      <c r="K11" s="3"/>
      <c r="L11" s="3"/>
    </row>
    <row r="12" spans="1:12" ht="15.75" x14ac:dyDescent="0.25">
      <c r="A12" s="19" t="s">
        <v>30</v>
      </c>
      <c r="B12" s="19" t="s">
        <v>28</v>
      </c>
      <c r="C12" s="20">
        <v>10.625</v>
      </c>
      <c r="D12" s="19">
        <v>0.75</v>
      </c>
      <c r="E12" s="21">
        <f t="shared" si="0"/>
        <v>7.96875</v>
      </c>
      <c r="F12" s="22"/>
      <c r="H12" s="138" t="s">
        <v>70</v>
      </c>
      <c r="L12" s="3"/>
    </row>
    <row r="13" spans="1:12" x14ac:dyDescent="0.25">
      <c r="A13" s="19" t="s">
        <v>31</v>
      </c>
      <c r="B13" s="19" t="s">
        <v>28</v>
      </c>
      <c r="C13" s="20">
        <v>12.25</v>
      </c>
      <c r="D13" s="19">
        <v>0.75</v>
      </c>
      <c r="E13" s="21">
        <f t="shared" si="0"/>
        <v>9.1875</v>
      </c>
      <c r="F13" s="22"/>
      <c r="G13" s="139"/>
      <c r="H13" s="139"/>
      <c r="I13" s="140"/>
      <c r="J13" s="141" t="s">
        <v>71</v>
      </c>
      <c r="K13" s="17"/>
      <c r="L13" s="3"/>
    </row>
    <row r="14" spans="1:12" x14ac:dyDescent="0.25">
      <c r="A14" s="19" t="s">
        <v>32</v>
      </c>
      <c r="B14" s="19" t="s">
        <v>33</v>
      </c>
      <c r="C14" s="20">
        <v>2.38</v>
      </c>
      <c r="D14" s="19">
        <v>9</v>
      </c>
      <c r="E14" s="21">
        <f t="shared" si="0"/>
        <v>21.419999999999998</v>
      </c>
      <c r="F14" s="22"/>
      <c r="I14" s="142" t="s">
        <v>14</v>
      </c>
      <c r="J14" s="143" t="s">
        <v>15</v>
      </c>
      <c r="K14" s="142" t="s">
        <v>16</v>
      </c>
      <c r="L14" s="3"/>
    </row>
    <row r="15" spans="1:12" x14ac:dyDescent="0.25">
      <c r="A15" s="19" t="s">
        <v>34</v>
      </c>
      <c r="B15" s="9" t="s">
        <v>33</v>
      </c>
      <c r="C15" s="20">
        <v>2.65</v>
      </c>
      <c r="D15" s="19">
        <v>1.5</v>
      </c>
      <c r="E15" s="21">
        <f t="shared" si="0"/>
        <v>3.9749999999999996</v>
      </c>
      <c r="F15" s="22"/>
      <c r="G15" s="144" t="s">
        <v>18</v>
      </c>
      <c r="H15" s="145"/>
      <c r="I15" s="146">
        <v>300</v>
      </c>
      <c r="J15" s="147">
        <v>290</v>
      </c>
      <c r="K15" s="146">
        <v>280</v>
      </c>
      <c r="L15" s="3"/>
    </row>
    <row r="16" spans="1:12" x14ac:dyDescent="0.25">
      <c r="A16" s="19" t="s">
        <v>35</v>
      </c>
      <c r="B16" s="19" t="s">
        <v>33</v>
      </c>
      <c r="C16" s="20">
        <v>1.48</v>
      </c>
      <c r="D16" s="19">
        <v>11</v>
      </c>
      <c r="E16" s="21">
        <f t="shared" si="0"/>
        <v>16.28</v>
      </c>
      <c r="F16" s="22"/>
      <c r="G16" s="148" t="s">
        <v>20</v>
      </c>
      <c r="H16" s="153">
        <v>6.5</v>
      </c>
      <c r="I16" s="150">
        <f>I8/$H$8</f>
        <v>78.742709134615382</v>
      </c>
      <c r="J16" s="150">
        <f>J8/$H$8</f>
        <v>68.742709134615382</v>
      </c>
      <c r="K16" s="150">
        <f>K8/$H$8</f>
        <v>58.742709134615374</v>
      </c>
      <c r="L16" s="3"/>
    </row>
    <row r="17" spans="1:12" x14ac:dyDescent="0.25">
      <c r="A17" s="19" t="s">
        <v>36</v>
      </c>
      <c r="B17" s="9" t="s">
        <v>28</v>
      </c>
      <c r="C17" s="20">
        <v>7</v>
      </c>
      <c r="D17" s="19">
        <v>3</v>
      </c>
      <c r="E17" s="21">
        <f t="shared" si="0"/>
        <v>21</v>
      </c>
      <c r="F17" s="22"/>
      <c r="G17" s="148" t="s">
        <v>23</v>
      </c>
      <c r="H17" s="149">
        <v>5</v>
      </c>
      <c r="I17" s="150">
        <f>I9/$H$9</f>
        <v>35.465521874999993</v>
      </c>
      <c r="J17" s="150">
        <f>J9/$H$9</f>
        <v>25.46552187499999</v>
      </c>
      <c r="K17" s="150">
        <f t="shared" ref="K17" si="2">K9/$H$9</f>
        <v>15.46552187499999</v>
      </c>
      <c r="L17" s="3"/>
    </row>
    <row r="18" spans="1:12" x14ac:dyDescent="0.25">
      <c r="A18" s="19" t="s">
        <v>37</v>
      </c>
      <c r="B18" s="19" t="s">
        <v>28</v>
      </c>
      <c r="C18" s="20">
        <v>87.5</v>
      </c>
      <c r="D18" s="19">
        <v>1</v>
      </c>
      <c r="E18" s="21">
        <f t="shared" si="0"/>
        <v>87.5</v>
      </c>
      <c r="F18" s="22"/>
      <c r="G18" s="148" t="s">
        <v>26</v>
      </c>
      <c r="H18" s="153">
        <v>3.5</v>
      </c>
      <c r="I18" s="150">
        <f>I10/$H$10</f>
        <v>-44.906397321428585</v>
      </c>
      <c r="J18" s="150">
        <f>J10/$H$10</f>
        <v>-54.906397321428585</v>
      </c>
      <c r="K18" s="150">
        <f>K10/$H$10</f>
        <v>-64.906397321428585</v>
      </c>
      <c r="L18" s="3"/>
    </row>
    <row r="19" spans="1:12" x14ac:dyDescent="0.25">
      <c r="A19" s="19" t="s">
        <v>38</v>
      </c>
      <c r="B19" s="19" t="s">
        <v>39</v>
      </c>
      <c r="C19" s="20">
        <v>0.66</v>
      </c>
      <c r="D19" s="19">
        <v>30</v>
      </c>
      <c r="E19" s="21">
        <f t="shared" si="0"/>
        <v>19.8</v>
      </c>
      <c r="F19" s="22"/>
      <c r="L19" s="3"/>
    </row>
    <row r="20" spans="1:12" ht="15.75" x14ac:dyDescent="0.25">
      <c r="A20" s="39" t="s">
        <v>40</v>
      </c>
      <c r="B20" s="40">
        <f>SUM(E6:E19)</f>
        <v>536.09125000000006</v>
      </c>
      <c r="C20" s="41">
        <v>2.5000000000000001E-2</v>
      </c>
      <c r="D20" s="42">
        <v>6</v>
      </c>
      <c r="E20" s="43">
        <f>B20*(D20/12)*C20</f>
        <v>6.7011406250000007</v>
      </c>
      <c r="F20" s="22"/>
      <c r="G20" s="151" t="s">
        <v>69</v>
      </c>
      <c r="H20" s="145"/>
      <c r="I20" s="145"/>
      <c r="L20" s="3"/>
    </row>
    <row r="21" spans="1:12" x14ac:dyDescent="0.25">
      <c r="A21" s="44" t="s">
        <v>41</v>
      </c>
      <c r="B21" s="45"/>
      <c r="C21" s="45"/>
      <c r="D21" s="45"/>
      <c r="E21" s="46">
        <f>SUM(E6:E20)</f>
        <v>542.79239062500005</v>
      </c>
      <c r="F21" s="47"/>
      <c r="G21" s="144" t="s">
        <v>18</v>
      </c>
      <c r="H21" s="145"/>
      <c r="I21" s="152"/>
      <c r="K21" s="50"/>
      <c r="L21" s="3"/>
    </row>
    <row r="22" spans="1:12" x14ac:dyDescent="0.25">
      <c r="A22" s="48"/>
      <c r="B22" s="3"/>
      <c r="C22" s="3"/>
      <c r="D22" s="3"/>
      <c r="E22" s="47"/>
      <c r="F22" s="47"/>
      <c r="G22" s="148" t="s">
        <v>20</v>
      </c>
      <c r="H22" s="149">
        <v>6.5</v>
      </c>
      <c r="I22" s="150">
        <f>$E$45/H22</f>
        <v>203.48806009615384</v>
      </c>
      <c r="K22" s="50"/>
      <c r="L22" s="3"/>
    </row>
    <row r="23" spans="1:12" x14ac:dyDescent="0.25">
      <c r="A23" s="6" t="s">
        <v>42</v>
      </c>
      <c r="B23" s="15"/>
      <c r="C23" s="15"/>
      <c r="D23" s="15"/>
      <c r="E23" s="15"/>
      <c r="F23" s="3"/>
      <c r="G23" s="148" t="s">
        <v>23</v>
      </c>
      <c r="H23" s="149">
        <v>5</v>
      </c>
      <c r="I23" s="150">
        <f t="shared" ref="I23" si="3">$E$45/H23</f>
        <v>264.53447812499996</v>
      </c>
      <c r="J23" s="139"/>
      <c r="K23" s="50"/>
      <c r="L23" s="3"/>
    </row>
    <row r="24" spans="1:12" x14ac:dyDescent="0.25">
      <c r="A24" s="12" t="s">
        <v>6</v>
      </c>
      <c r="B24" s="12" t="s">
        <v>7</v>
      </c>
      <c r="C24" s="12" t="s">
        <v>8</v>
      </c>
      <c r="D24" s="12" t="s">
        <v>9</v>
      </c>
      <c r="E24" s="13" t="s">
        <v>10</v>
      </c>
      <c r="F24" s="14"/>
      <c r="G24" s="148" t="s">
        <v>26</v>
      </c>
      <c r="H24" s="149">
        <v>3.5</v>
      </c>
      <c r="I24" s="150">
        <f>$E$45/H24</f>
        <v>377.90639732142853</v>
      </c>
      <c r="J24" s="139"/>
      <c r="K24" s="50"/>
      <c r="L24" s="3"/>
    </row>
    <row r="25" spans="1:12" x14ac:dyDescent="0.25">
      <c r="A25" s="19" t="s">
        <v>43</v>
      </c>
      <c r="B25" s="19" t="s">
        <v>44</v>
      </c>
      <c r="C25" s="20">
        <v>9.24</v>
      </c>
      <c r="D25" s="19">
        <v>1</v>
      </c>
      <c r="E25" s="21">
        <f>C25*D25</f>
        <v>9.24</v>
      </c>
      <c r="F25" s="22"/>
      <c r="G25" s="3"/>
      <c r="H25" s="3"/>
      <c r="I25" s="3"/>
      <c r="J25" s="3"/>
      <c r="K25" s="3"/>
      <c r="L25" s="3"/>
    </row>
    <row r="26" spans="1:12" x14ac:dyDescent="0.25">
      <c r="A26" s="19" t="s">
        <v>45</v>
      </c>
      <c r="B26" s="19" t="s">
        <v>44</v>
      </c>
      <c r="C26" s="20">
        <v>10.220000000000001</v>
      </c>
      <c r="D26" s="19">
        <v>1</v>
      </c>
      <c r="E26" s="21">
        <f t="shared" ref="E26:E34" si="4">C26*D26</f>
        <v>10.220000000000001</v>
      </c>
      <c r="F26" s="22"/>
      <c r="G26" s="3"/>
      <c r="H26" s="3"/>
      <c r="I26" s="3"/>
      <c r="J26" s="3"/>
      <c r="K26" s="3"/>
      <c r="L26" s="3"/>
    </row>
    <row r="27" spans="1:12" x14ac:dyDescent="0.25">
      <c r="A27" s="19" t="s">
        <v>46</v>
      </c>
      <c r="B27" s="19" t="s">
        <v>44</v>
      </c>
      <c r="C27" s="20">
        <v>15.18</v>
      </c>
      <c r="D27" s="19">
        <v>6</v>
      </c>
      <c r="E27" s="21">
        <f t="shared" si="4"/>
        <v>91.08</v>
      </c>
      <c r="F27" s="22"/>
      <c r="G27" s="3"/>
      <c r="H27" s="3"/>
      <c r="I27" s="3"/>
      <c r="J27" s="3"/>
      <c r="K27" s="3"/>
      <c r="L27" s="3"/>
    </row>
    <row r="28" spans="1:12" x14ac:dyDescent="0.25">
      <c r="A28" s="19" t="s">
        <v>47</v>
      </c>
      <c r="B28" s="19" t="s">
        <v>48</v>
      </c>
      <c r="C28" s="20">
        <v>27.14</v>
      </c>
      <c r="D28" s="19">
        <v>1</v>
      </c>
      <c r="E28" s="21">
        <f t="shared" si="4"/>
        <v>27.14</v>
      </c>
      <c r="F28" s="22"/>
      <c r="G28" s="50"/>
      <c r="H28" s="9"/>
      <c r="I28" s="3"/>
      <c r="J28" s="3"/>
      <c r="K28" s="3"/>
      <c r="L28" s="3"/>
    </row>
    <row r="29" spans="1:12" x14ac:dyDescent="0.25">
      <c r="A29" s="19" t="s">
        <v>49</v>
      </c>
      <c r="B29" s="19" t="s">
        <v>48</v>
      </c>
      <c r="C29" s="20">
        <v>19.91</v>
      </c>
      <c r="D29" s="19">
        <v>2</v>
      </c>
      <c r="E29" s="21">
        <f t="shared" si="4"/>
        <v>39.82</v>
      </c>
      <c r="F29" s="22"/>
      <c r="G29" s="3"/>
      <c r="H29" s="3"/>
      <c r="I29" s="3"/>
      <c r="J29" s="3"/>
      <c r="K29" s="3"/>
      <c r="L29" s="3"/>
    </row>
    <row r="30" spans="1:12" x14ac:dyDescent="0.25">
      <c r="A30" s="19" t="s">
        <v>50</v>
      </c>
      <c r="B30" s="19" t="s">
        <v>48</v>
      </c>
      <c r="C30" s="20">
        <v>27.5</v>
      </c>
      <c r="D30" s="19">
        <v>1</v>
      </c>
      <c r="E30" s="21">
        <f t="shared" si="4"/>
        <v>27.5</v>
      </c>
      <c r="F30" s="22"/>
      <c r="G30" s="3"/>
      <c r="H30" s="3"/>
      <c r="I30" s="3"/>
      <c r="J30" s="3"/>
      <c r="K30" s="3"/>
      <c r="L30" s="3"/>
    </row>
    <row r="31" spans="1:12" ht="15.75" x14ac:dyDescent="0.25">
      <c r="A31" s="19" t="s">
        <v>51</v>
      </c>
      <c r="B31" s="19" t="s">
        <v>52</v>
      </c>
      <c r="C31" s="20">
        <v>97.84</v>
      </c>
      <c r="D31" s="19">
        <v>0.5</v>
      </c>
      <c r="E31" s="21">
        <f t="shared" si="4"/>
        <v>48.92</v>
      </c>
      <c r="F31" s="22"/>
      <c r="G31" s="3"/>
      <c r="H31" s="3"/>
      <c r="I31" s="3"/>
      <c r="J31" s="3"/>
      <c r="K31" s="3"/>
      <c r="L31" s="3"/>
    </row>
    <row r="32" spans="1:12" ht="15.75" x14ac:dyDescent="0.25">
      <c r="A32" s="19" t="s">
        <v>53</v>
      </c>
      <c r="B32" s="19" t="s">
        <v>54</v>
      </c>
      <c r="C32" s="20">
        <v>5.24</v>
      </c>
      <c r="D32" s="19">
        <v>4</v>
      </c>
      <c r="E32" s="21">
        <f t="shared" si="4"/>
        <v>20.96</v>
      </c>
      <c r="F32" s="22"/>
      <c r="G32" s="3"/>
      <c r="H32" s="3"/>
      <c r="I32" s="3"/>
      <c r="J32" s="3"/>
      <c r="K32" s="3"/>
      <c r="L32" s="3"/>
    </row>
    <row r="33" spans="1:12" x14ac:dyDescent="0.25">
      <c r="A33" s="19" t="s">
        <v>55</v>
      </c>
      <c r="B33" s="19" t="s">
        <v>48</v>
      </c>
      <c r="C33" s="20">
        <v>20</v>
      </c>
      <c r="D33" s="19">
        <v>1</v>
      </c>
      <c r="E33" s="21">
        <f t="shared" si="4"/>
        <v>20</v>
      </c>
      <c r="F33" s="22"/>
      <c r="G33" s="3"/>
      <c r="H33" s="3"/>
      <c r="I33" s="3"/>
      <c r="J33" s="3"/>
      <c r="K33" s="3"/>
      <c r="L33" s="3"/>
    </row>
    <row r="34" spans="1:12" x14ac:dyDescent="0.25">
      <c r="A34" s="19" t="s">
        <v>68</v>
      </c>
      <c r="B34" s="19" t="s">
        <v>48</v>
      </c>
      <c r="C34" s="20">
        <v>100</v>
      </c>
      <c r="D34" s="19">
        <v>1</v>
      </c>
      <c r="E34" s="21">
        <f t="shared" si="4"/>
        <v>100</v>
      </c>
      <c r="F34" s="22"/>
      <c r="G34" s="3"/>
      <c r="H34" s="3"/>
      <c r="I34" s="3"/>
      <c r="J34" s="3"/>
      <c r="K34" s="3"/>
      <c r="L34" s="3"/>
    </row>
    <row r="35" spans="1:12" x14ac:dyDescent="0.25">
      <c r="A35" s="44" t="s">
        <v>56</v>
      </c>
      <c r="B35" s="45"/>
      <c r="C35" s="45"/>
      <c r="D35" s="45"/>
      <c r="E35" s="46">
        <f>SUM(E25:E34)</f>
        <v>394.88</v>
      </c>
      <c r="F35" s="22"/>
      <c r="G35" s="3"/>
      <c r="H35" s="3"/>
      <c r="I35" s="3"/>
      <c r="J35" s="3"/>
      <c r="K35" s="3"/>
      <c r="L35" s="3"/>
    </row>
    <row r="36" spans="1:12" x14ac:dyDescent="0.25">
      <c r="A36" s="49"/>
      <c r="B36" s="9"/>
      <c r="C36" s="9"/>
      <c r="D36" s="9"/>
      <c r="E36" s="50"/>
      <c r="F36" s="47"/>
      <c r="G36" s="51"/>
      <c r="H36" s="51"/>
      <c r="I36" s="51"/>
      <c r="J36" s="51"/>
      <c r="K36" s="51"/>
      <c r="L36" s="51"/>
    </row>
    <row r="37" spans="1:12" x14ac:dyDescent="0.25">
      <c r="A37" s="6" t="s">
        <v>57</v>
      </c>
      <c r="B37" s="15"/>
      <c r="C37" s="15"/>
      <c r="D37" s="15"/>
      <c r="E37" s="15"/>
      <c r="F37" s="47"/>
      <c r="G37" s="51"/>
      <c r="H37" s="51"/>
      <c r="I37" s="51"/>
      <c r="J37" s="51"/>
      <c r="K37" s="51"/>
      <c r="L37" s="51"/>
    </row>
    <row r="38" spans="1:12" x14ac:dyDescent="0.25">
      <c r="A38" s="12" t="s">
        <v>6</v>
      </c>
      <c r="B38" s="12" t="s">
        <v>7</v>
      </c>
      <c r="C38" s="12" t="s">
        <v>8</v>
      </c>
      <c r="D38" s="12" t="s">
        <v>9</v>
      </c>
      <c r="E38" s="13" t="s">
        <v>10</v>
      </c>
      <c r="F38" s="22"/>
      <c r="G38" s="51"/>
      <c r="H38" s="51"/>
      <c r="I38" s="51"/>
      <c r="J38" s="51"/>
      <c r="K38" s="51"/>
      <c r="L38" s="51"/>
    </row>
    <row r="39" spans="1:12" x14ac:dyDescent="0.25">
      <c r="A39" s="52" t="s">
        <v>58</v>
      </c>
      <c r="B39" s="52" t="s">
        <v>59</v>
      </c>
      <c r="C39" s="20">
        <f>C42+C43</f>
        <v>77</v>
      </c>
      <c r="D39" s="53">
        <f>H8</f>
        <v>6.5</v>
      </c>
      <c r="E39" s="21">
        <f>C39*D39</f>
        <v>500.5</v>
      </c>
      <c r="F39" s="22"/>
      <c r="G39" s="3"/>
      <c r="H39" s="3"/>
      <c r="I39" s="3"/>
      <c r="J39" s="3"/>
      <c r="K39" s="3"/>
      <c r="L39" s="51"/>
    </row>
    <row r="40" spans="1:12" x14ac:dyDescent="0.25">
      <c r="A40" s="52" t="s">
        <v>60</v>
      </c>
      <c r="B40" s="52" t="s">
        <v>59</v>
      </c>
      <c r="C40" s="20">
        <f>C42+C43</f>
        <v>77</v>
      </c>
      <c r="D40" s="53">
        <f>H9</f>
        <v>5</v>
      </c>
      <c r="E40" s="21">
        <f>C40*D40</f>
        <v>385</v>
      </c>
      <c r="F40" s="22"/>
      <c r="G40" s="3"/>
      <c r="H40" s="3"/>
      <c r="I40" s="3"/>
      <c r="J40" s="3"/>
      <c r="K40" s="3"/>
      <c r="L40" s="51"/>
    </row>
    <row r="41" spans="1:12" x14ac:dyDescent="0.25">
      <c r="A41" s="52" t="s">
        <v>61</v>
      </c>
      <c r="B41" s="52" t="s">
        <v>59</v>
      </c>
      <c r="C41" s="20">
        <f>C42+C43</f>
        <v>77</v>
      </c>
      <c r="D41" s="53">
        <f>H10</f>
        <v>3.5</v>
      </c>
      <c r="E41" s="21">
        <f>C41*D41</f>
        <v>269.5</v>
      </c>
      <c r="F41" s="22"/>
      <c r="G41" s="3"/>
      <c r="H41" s="3"/>
      <c r="I41" s="3"/>
      <c r="J41" s="3"/>
      <c r="K41" s="3"/>
      <c r="L41" s="51"/>
    </row>
    <row r="42" spans="1:12" x14ac:dyDescent="0.25">
      <c r="A42" s="52" t="s">
        <v>62</v>
      </c>
      <c r="B42" s="52" t="s">
        <v>59</v>
      </c>
      <c r="C42" s="20">
        <v>47</v>
      </c>
      <c r="D42" s="54"/>
      <c r="E42" s="22"/>
      <c r="F42" s="22"/>
      <c r="G42" s="3"/>
      <c r="H42" s="3"/>
      <c r="I42" s="3"/>
      <c r="J42" s="3"/>
      <c r="K42" s="3"/>
      <c r="L42" s="51"/>
    </row>
    <row r="43" spans="1:12" x14ac:dyDescent="0.25">
      <c r="A43" s="52" t="s">
        <v>63</v>
      </c>
      <c r="B43" s="52" t="s">
        <v>59</v>
      </c>
      <c r="C43" s="20">
        <v>30</v>
      </c>
      <c r="D43" s="54"/>
      <c r="E43" s="22"/>
      <c r="F43" s="22"/>
      <c r="G43" s="3"/>
      <c r="H43" s="3"/>
      <c r="I43" s="3"/>
      <c r="J43" s="3"/>
      <c r="K43" s="3"/>
      <c r="L43" s="51"/>
    </row>
    <row r="44" spans="1:12" x14ac:dyDescent="0.25">
      <c r="A44" s="3"/>
      <c r="B44" s="3"/>
      <c r="C44" s="3"/>
      <c r="D44" s="3"/>
      <c r="E44" s="22"/>
      <c r="F44" s="22"/>
      <c r="G44" s="3"/>
      <c r="H44" s="3"/>
      <c r="I44" s="3"/>
      <c r="J44" s="3"/>
      <c r="K44" s="3"/>
      <c r="L44" s="51"/>
    </row>
    <row r="45" spans="1:12" x14ac:dyDescent="0.25">
      <c r="A45" s="55" t="s">
        <v>72</v>
      </c>
      <c r="B45" s="56"/>
      <c r="C45" s="57"/>
      <c r="D45" s="57"/>
      <c r="E45" s="58">
        <f>E21+E35+E40</f>
        <v>1322.6723906249999</v>
      </c>
      <c r="F45" s="3"/>
      <c r="G45" s="3"/>
      <c r="H45" s="3"/>
      <c r="I45" s="3"/>
      <c r="J45" s="3"/>
      <c r="K45" s="3"/>
      <c r="L45" s="51"/>
    </row>
    <row r="46" spans="1:12" x14ac:dyDescent="0.25">
      <c r="A46" s="55" t="s">
        <v>73</v>
      </c>
      <c r="B46" s="56"/>
      <c r="C46" s="57"/>
      <c r="D46" s="57"/>
      <c r="E46" s="58">
        <f>(J7*H9)</f>
        <v>1450</v>
      </c>
      <c r="F46" s="3"/>
      <c r="G46" s="3"/>
      <c r="H46" s="3"/>
      <c r="I46" s="3"/>
      <c r="J46" s="3"/>
      <c r="K46" s="3"/>
      <c r="L46" s="51"/>
    </row>
    <row r="47" spans="1:12" x14ac:dyDescent="0.25">
      <c r="A47" s="55" t="s">
        <v>74</v>
      </c>
      <c r="B47" s="59"/>
      <c r="C47" s="60"/>
      <c r="D47" s="60"/>
      <c r="E47" s="61">
        <f>SUM(E46-E45)</f>
        <v>127.32760937500007</v>
      </c>
      <c r="F47" s="3"/>
      <c r="G47" s="3"/>
      <c r="H47" s="3"/>
      <c r="I47" s="3"/>
      <c r="J47" s="3"/>
      <c r="K47" s="3"/>
      <c r="L47" s="51"/>
    </row>
    <row r="48" spans="1:12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51"/>
    </row>
    <row r="49" spans="1:12" ht="15.75" x14ac:dyDescent="0.25">
      <c r="A49" s="6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ht="15.75" x14ac:dyDescent="0.25">
      <c r="A50" s="63" t="s">
        <v>64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ht="15.75" x14ac:dyDescent="0.25">
      <c r="A52" s="62" t="s">
        <v>65</v>
      </c>
      <c r="B52" s="64"/>
      <c r="C52" s="64"/>
      <c r="D52" s="64"/>
      <c r="E52" s="65"/>
      <c r="F52" s="3"/>
      <c r="G52" s="3"/>
      <c r="H52" s="3"/>
      <c r="I52" s="66"/>
      <c r="J52" s="3"/>
      <c r="K52" s="3"/>
      <c r="L52" s="3"/>
    </row>
    <row r="53" spans="1:12" x14ac:dyDescent="0.25">
      <c r="A53" s="3" t="s">
        <v>66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</sheetData>
  <pageMargins left="0.7" right="0.7" top="0.75" bottom="0.75" header="0.3" footer="0.3"/>
  <ignoredErrors>
    <ignoredError sqref="E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83B56-6FCD-4CEE-A880-5A1572CBB9DF}">
  <dimension ref="A1:L66"/>
  <sheetViews>
    <sheetView workbookViewId="0">
      <selection activeCell="H9" sqref="H9"/>
    </sheetView>
  </sheetViews>
  <sheetFormatPr defaultRowHeight="15" x14ac:dyDescent="0.25"/>
  <cols>
    <col min="1" max="1" width="32.5703125" customWidth="1"/>
    <col min="2" max="2" width="13" customWidth="1"/>
    <col min="8" max="8" width="11.5703125" customWidth="1"/>
  </cols>
  <sheetData>
    <row r="1" spans="1:12" ht="15.75" x14ac:dyDescent="0.25">
      <c r="A1" s="67" t="s">
        <v>0</v>
      </c>
      <c r="B1" s="68"/>
      <c r="C1" s="68"/>
      <c r="D1" s="68"/>
      <c r="E1" s="69"/>
      <c r="F1" s="69"/>
      <c r="G1" s="69"/>
      <c r="H1" s="69"/>
      <c r="I1" s="69"/>
      <c r="J1" s="69"/>
      <c r="K1" s="69"/>
      <c r="L1" s="69"/>
    </row>
    <row r="2" spans="1:12" ht="15.75" x14ac:dyDescent="0.25">
      <c r="A2" s="70" t="s">
        <v>1</v>
      </c>
      <c r="B2" s="68"/>
      <c r="C2" s="68"/>
      <c r="D2" s="68"/>
      <c r="E2" s="69"/>
      <c r="F2" s="69"/>
      <c r="G2" s="69"/>
      <c r="H2" s="69"/>
      <c r="I2" s="69"/>
      <c r="J2" s="69"/>
      <c r="K2" s="69"/>
      <c r="L2" s="69"/>
    </row>
    <row r="3" spans="1:12" ht="15.75" x14ac:dyDescent="0.25">
      <c r="A3" s="67" t="s">
        <v>67</v>
      </c>
      <c r="B3" s="71"/>
      <c r="C3" s="69"/>
      <c r="D3" s="68"/>
      <c r="E3" s="69"/>
      <c r="F3" s="69"/>
      <c r="G3" s="69" t="s">
        <v>3</v>
      </c>
      <c r="H3" s="69"/>
      <c r="I3" s="69"/>
      <c r="J3" s="69"/>
      <c r="K3" s="69"/>
      <c r="L3" s="69"/>
    </row>
    <row r="4" spans="1:12" ht="15.75" x14ac:dyDescent="0.25">
      <c r="A4" s="72" t="s">
        <v>4</v>
      </c>
      <c r="B4" s="73"/>
      <c r="C4" s="73"/>
      <c r="D4" s="73"/>
      <c r="E4" s="74"/>
      <c r="F4" s="69"/>
      <c r="G4" s="75"/>
      <c r="H4" s="76" t="s">
        <v>5</v>
      </c>
      <c r="I4" s="77"/>
      <c r="J4" s="77"/>
      <c r="K4" s="77"/>
      <c r="L4" s="69"/>
    </row>
    <row r="5" spans="1:12" x14ac:dyDescent="0.25">
      <c r="A5" s="78" t="s">
        <v>6</v>
      </c>
      <c r="B5" s="78" t="s">
        <v>7</v>
      </c>
      <c r="C5" s="78" t="s">
        <v>8</v>
      </c>
      <c r="D5" s="78" t="s">
        <v>9</v>
      </c>
      <c r="E5" s="79" t="s">
        <v>10</v>
      </c>
      <c r="F5" s="80"/>
      <c r="G5" s="75"/>
      <c r="H5" s="75"/>
      <c r="I5" s="81"/>
      <c r="J5" s="82" t="s">
        <v>11</v>
      </c>
      <c r="K5" s="83"/>
      <c r="L5" s="84"/>
    </row>
    <row r="6" spans="1:12" x14ac:dyDescent="0.25">
      <c r="A6" s="85" t="s">
        <v>12</v>
      </c>
      <c r="B6" s="85" t="s">
        <v>13</v>
      </c>
      <c r="C6" s="86">
        <v>1.02</v>
      </c>
      <c r="D6" s="87">
        <v>60</v>
      </c>
      <c r="E6" s="88">
        <f t="shared" ref="E6:E27" si="0">(C6*D6)</f>
        <v>61.2</v>
      </c>
      <c r="F6" s="89"/>
      <c r="G6" s="90"/>
      <c r="H6" s="90"/>
      <c r="I6" s="91" t="s">
        <v>14</v>
      </c>
      <c r="J6" s="92" t="s">
        <v>15</v>
      </c>
      <c r="K6" s="91" t="s">
        <v>16</v>
      </c>
      <c r="L6" s="69"/>
    </row>
    <row r="7" spans="1:12" x14ac:dyDescent="0.25">
      <c r="A7" s="85" t="s">
        <v>17</v>
      </c>
      <c r="B7" s="85" t="s">
        <v>13</v>
      </c>
      <c r="C7" s="86">
        <v>0.89</v>
      </c>
      <c r="D7" s="87">
        <v>40</v>
      </c>
      <c r="E7" s="88">
        <f t="shared" si="0"/>
        <v>35.6</v>
      </c>
      <c r="F7" s="89"/>
      <c r="G7" s="93" t="s">
        <v>18</v>
      </c>
      <c r="H7" s="72"/>
      <c r="I7" s="94">
        <v>300</v>
      </c>
      <c r="J7" s="95">
        <v>290</v>
      </c>
      <c r="K7" s="94">
        <v>280</v>
      </c>
      <c r="L7" s="69"/>
    </row>
    <row r="8" spans="1:12" x14ac:dyDescent="0.25">
      <c r="A8" s="85" t="s">
        <v>19</v>
      </c>
      <c r="B8" s="85" t="s">
        <v>13</v>
      </c>
      <c r="C8" s="86">
        <v>0.69</v>
      </c>
      <c r="D8" s="87">
        <v>60</v>
      </c>
      <c r="E8" s="88">
        <f>(C8*D8)</f>
        <v>41.4</v>
      </c>
      <c r="F8" s="89"/>
      <c r="G8" s="96" t="s">
        <v>20</v>
      </c>
      <c r="H8" s="97">
        <v>6.5</v>
      </c>
      <c r="I8" s="98">
        <f t="shared" ref="I8:K10" si="1">(I$7*$H8)-$E$29-$E$48-$E52</f>
        <v>511.82760937499995</v>
      </c>
      <c r="J8" s="99">
        <f t="shared" si="1"/>
        <v>446.82760937499995</v>
      </c>
      <c r="K8" s="100">
        <f t="shared" si="1"/>
        <v>381.82760937499995</v>
      </c>
      <c r="L8" s="69"/>
    </row>
    <row r="9" spans="1:12" x14ac:dyDescent="0.25">
      <c r="A9" s="85" t="s">
        <v>21</v>
      </c>
      <c r="B9" s="85" t="s">
        <v>22</v>
      </c>
      <c r="C9" s="86">
        <v>36</v>
      </c>
      <c r="D9" s="87">
        <v>1</v>
      </c>
      <c r="E9" s="88">
        <f>(C9*D9)/3</f>
        <v>12</v>
      </c>
      <c r="F9" s="89"/>
      <c r="G9" s="96" t="s">
        <v>23</v>
      </c>
      <c r="H9" s="97">
        <v>5</v>
      </c>
      <c r="I9" s="101">
        <f t="shared" si="1"/>
        <v>177.32760937499995</v>
      </c>
      <c r="J9" s="89">
        <f t="shared" si="1"/>
        <v>127.32760937499995</v>
      </c>
      <c r="K9" s="102">
        <f t="shared" si="1"/>
        <v>77.327609374999952</v>
      </c>
      <c r="L9" s="69"/>
    </row>
    <row r="10" spans="1:12" x14ac:dyDescent="0.25">
      <c r="A10" s="85" t="s">
        <v>24</v>
      </c>
      <c r="B10" s="85" t="s">
        <v>25</v>
      </c>
      <c r="C10" s="86">
        <v>1.88</v>
      </c>
      <c r="D10" s="87">
        <v>100</v>
      </c>
      <c r="E10" s="88">
        <f t="shared" si="0"/>
        <v>188</v>
      </c>
      <c r="F10" s="89"/>
      <c r="G10" s="96" t="s">
        <v>26</v>
      </c>
      <c r="H10" s="97">
        <v>3.5</v>
      </c>
      <c r="I10" s="103">
        <f t="shared" si="1"/>
        <v>-157.17239062500005</v>
      </c>
      <c r="J10" s="104">
        <f t="shared" si="1"/>
        <v>-192.17239062500005</v>
      </c>
      <c r="K10" s="105">
        <f t="shared" si="1"/>
        <v>-227.17239062500005</v>
      </c>
      <c r="L10" s="69"/>
    </row>
    <row r="11" spans="1:12" x14ac:dyDescent="0.25">
      <c r="A11" s="87" t="s">
        <v>27</v>
      </c>
      <c r="B11" s="87" t="s">
        <v>28</v>
      </c>
      <c r="C11" s="86">
        <v>10.76</v>
      </c>
      <c r="D11" s="87">
        <v>1</v>
      </c>
      <c r="E11" s="88">
        <f t="shared" si="0"/>
        <v>10.76</v>
      </c>
      <c r="F11" s="89"/>
      <c r="G11" s="69" t="s">
        <v>29</v>
      </c>
      <c r="H11" s="69"/>
      <c r="I11" s="69"/>
      <c r="J11" s="69"/>
      <c r="K11" s="69"/>
      <c r="L11" s="69"/>
    </row>
    <row r="12" spans="1:12" ht="15.75" x14ac:dyDescent="0.25">
      <c r="A12" s="87" t="s">
        <v>30</v>
      </c>
      <c r="B12" s="87" t="s">
        <v>28</v>
      </c>
      <c r="C12" s="86">
        <v>10.625</v>
      </c>
      <c r="D12" s="87">
        <v>0.75</v>
      </c>
      <c r="E12" s="88">
        <f t="shared" si="0"/>
        <v>7.96875</v>
      </c>
      <c r="F12" s="89"/>
      <c r="H12" s="138" t="s">
        <v>70</v>
      </c>
      <c r="L12" s="69"/>
    </row>
    <row r="13" spans="1:12" x14ac:dyDescent="0.25">
      <c r="A13" s="87" t="s">
        <v>31</v>
      </c>
      <c r="B13" s="87" t="s">
        <v>28</v>
      </c>
      <c r="C13" s="86">
        <v>12.25</v>
      </c>
      <c r="D13" s="87">
        <v>0.75</v>
      </c>
      <c r="E13" s="88">
        <f t="shared" si="0"/>
        <v>9.1875</v>
      </c>
      <c r="F13" s="89"/>
      <c r="G13" s="139"/>
      <c r="H13" s="139"/>
      <c r="I13" s="140"/>
      <c r="J13" s="141" t="s">
        <v>71</v>
      </c>
      <c r="K13" s="17"/>
      <c r="L13" s="69"/>
    </row>
    <row r="14" spans="1:12" x14ac:dyDescent="0.25">
      <c r="A14" s="87"/>
      <c r="B14" s="87"/>
      <c r="C14" s="86"/>
      <c r="D14" s="87"/>
      <c r="E14" s="88">
        <f t="shared" si="0"/>
        <v>0</v>
      </c>
      <c r="F14" s="89"/>
      <c r="I14" s="142" t="s">
        <v>14</v>
      </c>
      <c r="J14" s="143" t="s">
        <v>15</v>
      </c>
      <c r="K14" s="142" t="s">
        <v>16</v>
      </c>
      <c r="L14" s="69"/>
    </row>
    <row r="15" spans="1:12" x14ac:dyDescent="0.25">
      <c r="A15" s="87"/>
      <c r="B15" s="87"/>
      <c r="C15" s="86"/>
      <c r="D15" s="87"/>
      <c r="E15" s="88">
        <f t="shared" si="0"/>
        <v>0</v>
      </c>
      <c r="F15" s="89"/>
      <c r="G15" s="144" t="s">
        <v>18</v>
      </c>
      <c r="H15" s="145"/>
      <c r="I15" s="146">
        <v>300</v>
      </c>
      <c r="J15" s="147">
        <v>290</v>
      </c>
      <c r="K15" s="146">
        <v>280</v>
      </c>
      <c r="L15" s="69"/>
    </row>
    <row r="16" spans="1:12" x14ac:dyDescent="0.25">
      <c r="A16" s="87" t="s">
        <v>32</v>
      </c>
      <c r="B16" s="87" t="s">
        <v>33</v>
      </c>
      <c r="C16" s="86">
        <v>2.38</v>
      </c>
      <c r="D16" s="87">
        <v>9</v>
      </c>
      <c r="E16" s="88">
        <f t="shared" si="0"/>
        <v>21.419999999999998</v>
      </c>
      <c r="F16" s="89"/>
      <c r="G16" s="148" t="s">
        <v>20</v>
      </c>
      <c r="H16" s="153">
        <v>6.5</v>
      </c>
      <c r="I16" s="150">
        <f>I8/$H$8</f>
        <v>78.742709134615382</v>
      </c>
      <c r="J16" s="150">
        <f>J8/$H$8</f>
        <v>68.742709134615382</v>
      </c>
      <c r="K16" s="150">
        <f>K8/$H$8</f>
        <v>58.742709134615374</v>
      </c>
      <c r="L16" s="69"/>
    </row>
    <row r="17" spans="1:12" x14ac:dyDescent="0.25">
      <c r="A17" s="87" t="s">
        <v>34</v>
      </c>
      <c r="B17" s="106" t="s">
        <v>33</v>
      </c>
      <c r="C17" s="86">
        <v>2.65</v>
      </c>
      <c r="D17" s="87">
        <v>1.5</v>
      </c>
      <c r="E17" s="88">
        <f t="shared" si="0"/>
        <v>3.9749999999999996</v>
      </c>
      <c r="F17" s="89"/>
      <c r="G17" s="148" t="s">
        <v>23</v>
      </c>
      <c r="H17" s="149">
        <v>5</v>
      </c>
      <c r="I17" s="150">
        <f>I9/$H$9</f>
        <v>35.465521874999993</v>
      </c>
      <c r="J17" s="150">
        <f>J9/$H$9</f>
        <v>25.46552187499999</v>
      </c>
      <c r="K17" s="150">
        <f t="shared" ref="K17" si="2">K9/$H$9</f>
        <v>15.46552187499999</v>
      </c>
      <c r="L17" s="69"/>
    </row>
    <row r="18" spans="1:12" x14ac:dyDescent="0.25">
      <c r="A18" s="87" t="s">
        <v>35</v>
      </c>
      <c r="B18" s="87" t="s">
        <v>33</v>
      </c>
      <c r="C18" s="86">
        <v>1.48</v>
      </c>
      <c r="D18" s="87">
        <v>11</v>
      </c>
      <c r="E18" s="88">
        <f t="shared" si="0"/>
        <v>16.28</v>
      </c>
      <c r="F18" s="89"/>
      <c r="G18" s="148" t="s">
        <v>26</v>
      </c>
      <c r="H18" s="153">
        <v>3.5</v>
      </c>
      <c r="I18" s="150">
        <f>I10/$H$10</f>
        <v>-44.906397321428585</v>
      </c>
      <c r="J18" s="150">
        <f>J10/$H$10</f>
        <v>-54.906397321428585</v>
      </c>
      <c r="K18" s="150">
        <f>K10/$H$10</f>
        <v>-64.906397321428585</v>
      </c>
      <c r="L18" s="69"/>
    </row>
    <row r="19" spans="1:12" x14ac:dyDescent="0.25">
      <c r="A19" s="87"/>
      <c r="B19" s="87"/>
      <c r="C19" s="86"/>
      <c r="D19" s="87"/>
      <c r="E19" s="88">
        <f t="shared" si="0"/>
        <v>0</v>
      </c>
      <c r="F19" s="89"/>
      <c r="L19" s="69"/>
    </row>
    <row r="20" spans="1:12" x14ac:dyDescent="0.25">
      <c r="A20" s="87"/>
      <c r="B20" s="87"/>
      <c r="C20" s="86"/>
      <c r="D20" s="87"/>
      <c r="E20" s="88">
        <f t="shared" si="0"/>
        <v>0</v>
      </c>
      <c r="F20" s="89"/>
      <c r="G20" s="151" t="s">
        <v>69</v>
      </c>
      <c r="H20" s="145"/>
      <c r="I20" s="145"/>
      <c r="L20" s="69"/>
    </row>
    <row r="21" spans="1:12" x14ac:dyDescent="0.25">
      <c r="A21" s="87"/>
      <c r="B21" s="87"/>
      <c r="C21" s="86"/>
      <c r="D21" s="87"/>
      <c r="E21" s="88">
        <f t="shared" si="0"/>
        <v>0</v>
      </c>
      <c r="F21" s="89"/>
      <c r="G21" s="144" t="s">
        <v>18</v>
      </c>
      <c r="H21" s="145"/>
      <c r="I21" s="152"/>
      <c r="K21" s="50"/>
      <c r="L21" s="69"/>
    </row>
    <row r="22" spans="1:12" x14ac:dyDescent="0.25">
      <c r="A22" s="107" t="s">
        <v>36</v>
      </c>
      <c r="B22" s="106" t="s">
        <v>28</v>
      </c>
      <c r="C22" s="108">
        <v>7</v>
      </c>
      <c r="D22" s="87">
        <v>3</v>
      </c>
      <c r="E22" s="88">
        <f t="shared" si="0"/>
        <v>21</v>
      </c>
      <c r="F22" s="89"/>
      <c r="G22" s="148" t="s">
        <v>20</v>
      </c>
      <c r="H22" s="149">
        <v>6.5</v>
      </c>
      <c r="I22" s="150">
        <f>$E$58/H22</f>
        <v>203.48806009615384</v>
      </c>
      <c r="K22" s="50"/>
      <c r="L22" s="69"/>
    </row>
    <row r="23" spans="1:12" x14ac:dyDescent="0.25">
      <c r="A23" s="87" t="s">
        <v>37</v>
      </c>
      <c r="B23" s="87" t="s">
        <v>13</v>
      </c>
      <c r="C23" s="86">
        <v>87.5</v>
      </c>
      <c r="D23" s="87">
        <v>1</v>
      </c>
      <c r="E23" s="88">
        <f t="shared" si="0"/>
        <v>87.5</v>
      </c>
      <c r="F23" s="89"/>
      <c r="G23" s="148" t="s">
        <v>23</v>
      </c>
      <c r="H23" s="149">
        <v>5</v>
      </c>
      <c r="I23" s="150">
        <f t="shared" ref="I23:I24" si="3">$E$58/H23</f>
        <v>264.53447812499996</v>
      </c>
      <c r="J23" s="139"/>
      <c r="K23" s="50"/>
      <c r="L23" s="69"/>
    </row>
    <row r="24" spans="1:12" x14ac:dyDescent="0.25">
      <c r="A24" s="87" t="s">
        <v>38</v>
      </c>
      <c r="B24" s="87" t="s">
        <v>39</v>
      </c>
      <c r="C24" s="86">
        <v>0.66</v>
      </c>
      <c r="D24" s="87">
        <v>30</v>
      </c>
      <c r="E24" s="88">
        <f t="shared" si="0"/>
        <v>19.8</v>
      </c>
      <c r="F24" s="89"/>
      <c r="G24" s="148" t="s">
        <v>26</v>
      </c>
      <c r="H24" s="149">
        <v>3.5</v>
      </c>
      <c r="I24" s="150">
        <f t="shared" si="3"/>
        <v>377.90639732142853</v>
      </c>
      <c r="J24" s="139"/>
      <c r="K24" s="50"/>
      <c r="L24" s="69"/>
    </row>
    <row r="25" spans="1:12" x14ac:dyDescent="0.25">
      <c r="A25" s="87"/>
      <c r="B25" s="87"/>
      <c r="C25" s="86"/>
      <c r="D25" s="87"/>
      <c r="E25" s="88">
        <f t="shared" si="0"/>
        <v>0</v>
      </c>
      <c r="F25" s="89"/>
      <c r="G25" s="69"/>
      <c r="H25" s="69"/>
      <c r="I25" s="69"/>
      <c r="J25" s="69"/>
      <c r="K25" s="69"/>
      <c r="L25" s="69"/>
    </row>
    <row r="26" spans="1:12" x14ac:dyDescent="0.25">
      <c r="A26" s="87"/>
      <c r="B26" s="87"/>
      <c r="C26" s="86"/>
      <c r="D26" s="87"/>
      <c r="E26" s="88">
        <f t="shared" si="0"/>
        <v>0</v>
      </c>
      <c r="F26" s="89"/>
      <c r="G26" s="69"/>
      <c r="H26" s="69"/>
      <c r="I26" s="69"/>
      <c r="J26" s="69"/>
      <c r="K26" s="69"/>
      <c r="L26" s="69"/>
    </row>
    <row r="27" spans="1:12" x14ac:dyDescent="0.25">
      <c r="A27" s="87"/>
      <c r="B27" s="87"/>
      <c r="C27" s="86"/>
      <c r="D27" s="87"/>
      <c r="E27" s="88">
        <f t="shared" si="0"/>
        <v>0</v>
      </c>
      <c r="F27" s="89"/>
      <c r="G27" s="69"/>
      <c r="H27" s="69"/>
      <c r="I27" s="69"/>
      <c r="J27" s="69"/>
      <c r="K27" s="69"/>
      <c r="L27" s="69"/>
    </row>
    <row r="28" spans="1:12" ht="15.75" x14ac:dyDescent="0.25">
      <c r="A28" s="109" t="s">
        <v>40</v>
      </c>
      <c r="B28" s="110">
        <f>SUM(E6:E27)</f>
        <v>536.09125000000006</v>
      </c>
      <c r="C28" s="111">
        <v>2.5000000000000001E-2</v>
      </c>
      <c r="D28" s="112">
        <v>6</v>
      </c>
      <c r="E28" s="113">
        <f>B28*(D28/12)*C28</f>
        <v>6.7011406250000007</v>
      </c>
      <c r="F28" s="89"/>
      <c r="G28" s="69"/>
      <c r="H28" s="69"/>
      <c r="I28" s="69"/>
      <c r="J28" s="69"/>
      <c r="K28" s="69"/>
      <c r="L28" s="69"/>
    </row>
    <row r="29" spans="1:12" x14ac:dyDescent="0.25">
      <c r="A29" s="114" t="s">
        <v>41</v>
      </c>
      <c r="B29" s="115"/>
      <c r="C29" s="115"/>
      <c r="D29" s="115"/>
      <c r="E29" s="116">
        <f>SUM(E6:E28)</f>
        <v>542.79239062500005</v>
      </c>
      <c r="F29" s="117"/>
      <c r="G29" s="69"/>
      <c r="H29" s="69"/>
      <c r="I29" s="69"/>
      <c r="J29" s="69"/>
      <c r="K29" s="69"/>
      <c r="L29" s="69"/>
    </row>
    <row r="30" spans="1:12" x14ac:dyDescent="0.25">
      <c r="A30" s="118"/>
      <c r="B30" s="69"/>
      <c r="C30" s="69"/>
      <c r="D30" s="69"/>
      <c r="E30" s="117"/>
      <c r="F30" s="117"/>
      <c r="G30" s="69"/>
      <c r="H30" s="69"/>
      <c r="I30" s="69"/>
      <c r="J30" s="69"/>
      <c r="K30" s="69"/>
      <c r="L30" s="69"/>
    </row>
    <row r="31" spans="1:12" x14ac:dyDescent="0.25">
      <c r="A31" s="72" t="s">
        <v>42</v>
      </c>
      <c r="B31" s="81"/>
      <c r="C31" s="81"/>
      <c r="D31" s="81"/>
      <c r="E31" s="81"/>
      <c r="F31" s="69"/>
      <c r="G31" s="69"/>
      <c r="H31" s="69"/>
      <c r="I31" s="69"/>
      <c r="J31" s="69"/>
      <c r="K31" s="69"/>
      <c r="L31" s="69"/>
    </row>
    <row r="32" spans="1:12" x14ac:dyDescent="0.25">
      <c r="A32" s="78" t="s">
        <v>6</v>
      </c>
      <c r="B32" s="78" t="s">
        <v>7</v>
      </c>
      <c r="C32" s="78" t="s">
        <v>8</v>
      </c>
      <c r="D32" s="78" t="s">
        <v>9</v>
      </c>
      <c r="E32" s="79" t="s">
        <v>10</v>
      </c>
      <c r="F32" s="80"/>
      <c r="G32" s="69"/>
      <c r="H32" s="69"/>
      <c r="I32" s="69"/>
      <c r="J32" s="69"/>
      <c r="K32" s="69"/>
      <c r="L32" s="69"/>
    </row>
    <row r="33" spans="1:12" x14ac:dyDescent="0.25">
      <c r="A33" s="85" t="s">
        <v>43</v>
      </c>
      <c r="B33" s="85" t="s">
        <v>44</v>
      </c>
      <c r="C33" s="86">
        <v>9.24</v>
      </c>
      <c r="D33" s="87">
        <v>1</v>
      </c>
      <c r="E33" s="88">
        <f>C33*D33</f>
        <v>9.24</v>
      </c>
      <c r="F33" s="89"/>
      <c r="G33" s="69"/>
      <c r="H33" s="69"/>
      <c r="I33" s="69"/>
      <c r="J33" s="69"/>
      <c r="K33" s="69"/>
      <c r="L33" s="69"/>
    </row>
    <row r="34" spans="1:12" x14ac:dyDescent="0.25">
      <c r="A34" s="85" t="s">
        <v>45</v>
      </c>
      <c r="B34" s="85" t="s">
        <v>44</v>
      </c>
      <c r="C34" s="86">
        <v>10.220000000000001</v>
      </c>
      <c r="D34" s="87">
        <v>1</v>
      </c>
      <c r="E34" s="88">
        <f t="shared" ref="E34:E46" si="4">C34*D34</f>
        <v>10.220000000000001</v>
      </c>
      <c r="F34" s="89"/>
      <c r="G34" s="69"/>
      <c r="H34" s="69"/>
      <c r="I34" s="69"/>
      <c r="J34" s="69"/>
      <c r="K34" s="69"/>
      <c r="L34" s="69"/>
    </row>
    <row r="35" spans="1:12" x14ac:dyDescent="0.25">
      <c r="A35" s="85" t="s">
        <v>46</v>
      </c>
      <c r="B35" s="85" t="s">
        <v>44</v>
      </c>
      <c r="C35" s="86">
        <v>15.18</v>
      </c>
      <c r="D35" s="87">
        <v>6</v>
      </c>
      <c r="E35" s="88">
        <f t="shared" si="4"/>
        <v>91.08</v>
      </c>
      <c r="F35" s="89"/>
      <c r="G35" s="69"/>
      <c r="H35" s="69"/>
      <c r="I35" s="69"/>
      <c r="J35" s="69"/>
      <c r="K35" s="69"/>
      <c r="L35" s="69"/>
    </row>
    <row r="36" spans="1:12" x14ac:dyDescent="0.25">
      <c r="A36" s="85" t="s">
        <v>47</v>
      </c>
      <c r="B36" s="85" t="s">
        <v>48</v>
      </c>
      <c r="C36" s="86">
        <v>27.14</v>
      </c>
      <c r="D36" s="87">
        <v>1</v>
      </c>
      <c r="E36" s="88">
        <f t="shared" si="4"/>
        <v>27.14</v>
      </c>
      <c r="F36" s="89"/>
      <c r="G36" s="75"/>
      <c r="H36" s="75"/>
      <c r="I36" s="69"/>
      <c r="J36" s="69"/>
      <c r="K36" s="69"/>
      <c r="L36" s="69"/>
    </row>
    <row r="37" spans="1:12" x14ac:dyDescent="0.25">
      <c r="A37" s="85" t="s">
        <v>49</v>
      </c>
      <c r="B37" s="85" t="s">
        <v>48</v>
      </c>
      <c r="C37" s="86">
        <v>19.91</v>
      </c>
      <c r="D37" s="87">
        <v>2</v>
      </c>
      <c r="E37" s="88">
        <f t="shared" si="4"/>
        <v>39.82</v>
      </c>
      <c r="F37" s="89"/>
      <c r="G37" s="69"/>
      <c r="H37" s="69"/>
      <c r="I37" s="69"/>
      <c r="J37" s="69"/>
      <c r="K37" s="69"/>
      <c r="L37" s="69"/>
    </row>
    <row r="38" spans="1:12" x14ac:dyDescent="0.25">
      <c r="A38" s="85" t="s">
        <v>50</v>
      </c>
      <c r="B38" s="85" t="s">
        <v>48</v>
      </c>
      <c r="C38" s="86">
        <v>27.5</v>
      </c>
      <c r="D38" s="87">
        <v>1</v>
      </c>
      <c r="E38" s="88">
        <f t="shared" si="4"/>
        <v>27.5</v>
      </c>
      <c r="F38" s="89"/>
      <c r="G38" s="69"/>
      <c r="H38" s="69"/>
      <c r="I38" s="69"/>
      <c r="J38" s="69"/>
      <c r="K38" s="69"/>
      <c r="L38" s="69"/>
    </row>
    <row r="39" spans="1:12" ht="15.75" x14ac:dyDescent="0.25">
      <c r="A39" s="85" t="s">
        <v>51</v>
      </c>
      <c r="B39" s="85" t="s">
        <v>52</v>
      </c>
      <c r="C39" s="86">
        <v>97.84</v>
      </c>
      <c r="D39" s="87">
        <v>0.5</v>
      </c>
      <c r="E39" s="88">
        <f t="shared" si="4"/>
        <v>48.92</v>
      </c>
      <c r="F39" s="89"/>
      <c r="G39" s="69"/>
      <c r="H39" s="69"/>
      <c r="I39" s="69"/>
      <c r="J39" s="69"/>
      <c r="K39" s="69"/>
      <c r="L39" s="69"/>
    </row>
    <row r="40" spans="1:12" ht="15.75" x14ac:dyDescent="0.25">
      <c r="A40" s="85" t="s">
        <v>53</v>
      </c>
      <c r="B40" s="85" t="s">
        <v>54</v>
      </c>
      <c r="C40" s="86">
        <v>5.24</v>
      </c>
      <c r="D40" s="87">
        <v>4</v>
      </c>
      <c r="E40" s="88">
        <f t="shared" si="4"/>
        <v>20.96</v>
      </c>
      <c r="F40" s="89"/>
      <c r="G40" s="69"/>
      <c r="H40" s="69"/>
      <c r="I40" s="69"/>
      <c r="J40" s="69"/>
      <c r="K40" s="69"/>
      <c r="L40" s="69"/>
    </row>
    <row r="41" spans="1:12" x14ac:dyDescent="0.25">
      <c r="A41" s="85" t="s">
        <v>55</v>
      </c>
      <c r="B41" s="85" t="s">
        <v>48</v>
      </c>
      <c r="C41" s="86">
        <v>20</v>
      </c>
      <c r="D41" s="87">
        <v>1</v>
      </c>
      <c r="E41" s="88">
        <f t="shared" si="4"/>
        <v>20</v>
      </c>
      <c r="F41" s="89"/>
      <c r="G41" s="69"/>
      <c r="H41" s="69"/>
      <c r="I41" s="69"/>
      <c r="J41" s="69"/>
      <c r="K41" s="69"/>
      <c r="L41" s="69"/>
    </row>
    <row r="42" spans="1:12" x14ac:dyDescent="0.25">
      <c r="A42" s="87"/>
      <c r="B42" s="87"/>
      <c r="C42" s="86"/>
      <c r="D42" s="87"/>
      <c r="E42" s="88">
        <f>C42*D42</f>
        <v>0</v>
      </c>
      <c r="F42" s="89"/>
      <c r="G42" s="69"/>
      <c r="H42" s="69"/>
      <c r="I42" s="69"/>
      <c r="J42" s="69"/>
      <c r="K42" s="69"/>
      <c r="L42" s="69"/>
    </row>
    <row r="43" spans="1:12" x14ac:dyDescent="0.25">
      <c r="A43" s="87"/>
      <c r="B43" s="87"/>
      <c r="C43" s="86"/>
      <c r="D43" s="87"/>
      <c r="E43" s="88">
        <f t="shared" si="4"/>
        <v>0</v>
      </c>
      <c r="F43" s="89"/>
      <c r="G43" s="69"/>
      <c r="H43" s="69"/>
      <c r="I43" s="69"/>
      <c r="J43" s="69"/>
      <c r="K43" s="69"/>
      <c r="L43" s="69"/>
    </row>
    <row r="44" spans="1:12" x14ac:dyDescent="0.25">
      <c r="A44" s="87"/>
      <c r="B44" s="87"/>
      <c r="C44" s="86"/>
      <c r="D44" s="87"/>
      <c r="E44" s="88">
        <f t="shared" si="4"/>
        <v>0</v>
      </c>
      <c r="F44" s="89"/>
      <c r="G44" s="69"/>
      <c r="H44" s="69"/>
      <c r="I44" s="69"/>
      <c r="J44" s="69"/>
      <c r="K44" s="69"/>
      <c r="L44" s="69"/>
    </row>
    <row r="45" spans="1:12" x14ac:dyDescent="0.25">
      <c r="A45" s="87"/>
      <c r="B45" s="87"/>
      <c r="C45" s="86"/>
      <c r="D45" s="87"/>
      <c r="E45" s="88">
        <f t="shared" si="4"/>
        <v>0</v>
      </c>
      <c r="F45" s="89"/>
      <c r="G45" s="69"/>
      <c r="H45" s="69"/>
      <c r="I45" s="69"/>
      <c r="J45" s="69"/>
      <c r="K45" s="69"/>
      <c r="L45" s="69"/>
    </row>
    <row r="46" spans="1:12" x14ac:dyDescent="0.25">
      <c r="A46" s="87"/>
      <c r="B46" s="87"/>
      <c r="C46" s="86"/>
      <c r="D46" s="87"/>
      <c r="E46" s="88">
        <f t="shared" si="4"/>
        <v>0</v>
      </c>
      <c r="F46" s="89"/>
      <c r="G46" s="69"/>
      <c r="H46" s="69"/>
      <c r="I46" s="69"/>
      <c r="J46" s="69"/>
      <c r="K46" s="69"/>
      <c r="L46" s="69"/>
    </row>
    <row r="47" spans="1:12" x14ac:dyDescent="0.25">
      <c r="A47" s="137" t="s">
        <v>68</v>
      </c>
      <c r="B47" s="137" t="s">
        <v>48</v>
      </c>
      <c r="C47" s="86">
        <v>100</v>
      </c>
      <c r="D47" s="87">
        <v>1</v>
      </c>
      <c r="E47" s="88">
        <f>C47*D47</f>
        <v>100</v>
      </c>
      <c r="F47" s="89"/>
      <c r="G47" s="69"/>
      <c r="H47" s="69"/>
      <c r="I47" s="69"/>
      <c r="J47" s="69"/>
      <c r="K47" s="69"/>
      <c r="L47" s="69"/>
    </row>
    <row r="48" spans="1:12" x14ac:dyDescent="0.25">
      <c r="A48" s="114" t="s">
        <v>56</v>
      </c>
      <c r="B48" s="115"/>
      <c r="C48" s="115"/>
      <c r="D48" s="115"/>
      <c r="E48" s="116">
        <f>SUM(E33:E47)</f>
        <v>394.88</v>
      </c>
      <c r="F48" s="89"/>
      <c r="G48" s="69"/>
      <c r="H48" s="69"/>
      <c r="I48" s="69"/>
      <c r="J48" s="69"/>
      <c r="K48" s="69"/>
      <c r="L48" s="69"/>
    </row>
    <row r="49" spans="1:12" x14ac:dyDescent="0.25">
      <c r="A49" s="119"/>
      <c r="B49" s="75"/>
      <c r="C49" s="75"/>
      <c r="D49" s="75"/>
      <c r="E49" s="120"/>
      <c r="F49" s="117"/>
      <c r="G49" s="69"/>
      <c r="H49" s="69"/>
      <c r="I49" s="69"/>
      <c r="J49" s="69"/>
      <c r="K49" s="69"/>
      <c r="L49" s="69"/>
    </row>
    <row r="50" spans="1:12" x14ac:dyDescent="0.25">
      <c r="A50" s="72" t="s">
        <v>57</v>
      </c>
      <c r="B50" s="81"/>
      <c r="C50" s="81"/>
      <c r="D50" s="81"/>
      <c r="E50" s="81"/>
      <c r="F50" s="117"/>
      <c r="G50" s="69"/>
      <c r="H50" s="69"/>
      <c r="I50" s="69"/>
      <c r="J50" s="69"/>
      <c r="K50" s="69"/>
      <c r="L50" s="69"/>
    </row>
    <row r="51" spans="1:12" x14ac:dyDescent="0.25">
      <c r="A51" s="78" t="s">
        <v>6</v>
      </c>
      <c r="B51" s="78" t="s">
        <v>7</v>
      </c>
      <c r="C51" s="78" t="s">
        <v>8</v>
      </c>
      <c r="D51" s="78" t="s">
        <v>9</v>
      </c>
      <c r="E51" s="79" t="s">
        <v>10</v>
      </c>
      <c r="F51" s="89"/>
      <c r="G51" s="69"/>
      <c r="H51" s="69"/>
      <c r="I51" s="69"/>
      <c r="J51" s="69"/>
      <c r="K51" s="69"/>
      <c r="L51" s="69"/>
    </row>
    <row r="52" spans="1:12" x14ac:dyDescent="0.25">
      <c r="A52" s="121" t="s">
        <v>58</v>
      </c>
      <c r="B52" s="121" t="s">
        <v>59</v>
      </c>
      <c r="C52" s="122">
        <f>C55+C56</f>
        <v>77</v>
      </c>
      <c r="D52" s="123">
        <f>H8</f>
        <v>6.5</v>
      </c>
      <c r="E52" s="88">
        <f>C52*D52</f>
        <v>500.5</v>
      </c>
      <c r="F52" s="89"/>
      <c r="G52" s="69"/>
      <c r="H52" s="69"/>
      <c r="I52" s="69"/>
      <c r="J52" s="69"/>
      <c r="K52" s="69"/>
      <c r="L52" s="69"/>
    </row>
    <row r="53" spans="1:12" x14ac:dyDescent="0.25">
      <c r="A53" s="121" t="s">
        <v>60</v>
      </c>
      <c r="B53" s="121" t="s">
        <v>59</v>
      </c>
      <c r="C53" s="122">
        <f>C55+C56</f>
        <v>77</v>
      </c>
      <c r="D53" s="123">
        <f>H9</f>
        <v>5</v>
      </c>
      <c r="E53" s="88">
        <f>C53*D53</f>
        <v>385</v>
      </c>
      <c r="F53" s="89"/>
      <c r="G53" s="69"/>
      <c r="H53" s="69"/>
      <c r="I53" s="69"/>
      <c r="J53" s="69"/>
      <c r="K53" s="69"/>
      <c r="L53" s="69"/>
    </row>
    <row r="54" spans="1:12" x14ac:dyDescent="0.25">
      <c r="A54" s="121" t="s">
        <v>61</v>
      </c>
      <c r="B54" s="121" t="s">
        <v>59</v>
      </c>
      <c r="C54" s="122">
        <f>C55+C56</f>
        <v>77</v>
      </c>
      <c r="D54" s="123">
        <f>H10</f>
        <v>3.5</v>
      </c>
      <c r="E54" s="88">
        <f>C54*D54</f>
        <v>269.5</v>
      </c>
      <c r="F54" s="89"/>
      <c r="G54" s="69"/>
      <c r="H54" s="69"/>
      <c r="I54" s="69"/>
      <c r="J54" s="69"/>
      <c r="K54" s="69"/>
      <c r="L54" s="69"/>
    </row>
    <row r="55" spans="1:12" x14ac:dyDescent="0.25">
      <c r="A55" s="121" t="s">
        <v>62</v>
      </c>
      <c r="B55" s="121" t="s">
        <v>59</v>
      </c>
      <c r="C55" s="86">
        <v>47</v>
      </c>
      <c r="D55" s="124"/>
      <c r="E55" s="89"/>
      <c r="F55" s="89"/>
      <c r="G55" s="69"/>
      <c r="H55" s="69"/>
      <c r="I55" s="69"/>
      <c r="J55" s="69"/>
      <c r="K55" s="69"/>
      <c r="L55" s="69"/>
    </row>
    <row r="56" spans="1:12" x14ac:dyDescent="0.25">
      <c r="A56" s="121" t="s">
        <v>63</v>
      </c>
      <c r="B56" s="121" t="s">
        <v>59</v>
      </c>
      <c r="C56" s="86">
        <v>30</v>
      </c>
      <c r="D56" s="124"/>
      <c r="E56" s="89"/>
      <c r="F56" s="89"/>
      <c r="G56" s="69"/>
      <c r="H56" s="69"/>
      <c r="I56" s="69"/>
      <c r="J56" s="69"/>
      <c r="K56" s="69"/>
      <c r="L56" s="69"/>
    </row>
    <row r="57" spans="1:12" x14ac:dyDescent="0.25">
      <c r="A57" s="69"/>
      <c r="B57" s="69"/>
      <c r="C57" s="69"/>
      <c r="D57" s="69"/>
      <c r="E57" s="89"/>
      <c r="F57" s="89"/>
      <c r="G57" s="69"/>
      <c r="H57" s="69"/>
      <c r="I57" s="69"/>
      <c r="J57" s="69"/>
      <c r="K57" s="69"/>
      <c r="L57" s="69"/>
    </row>
    <row r="58" spans="1:12" x14ac:dyDescent="0.25">
      <c r="A58" s="125" t="s">
        <v>72</v>
      </c>
      <c r="B58" s="126"/>
      <c r="C58" s="127"/>
      <c r="D58" s="127"/>
      <c r="E58" s="128">
        <f>E29+E48+E53</f>
        <v>1322.6723906249999</v>
      </c>
      <c r="F58" s="69"/>
      <c r="G58" s="69"/>
      <c r="H58" s="69"/>
      <c r="I58" s="69"/>
      <c r="J58" s="69"/>
      <c r="K58" s="69"/>
      <c r="L58" s="69"/>
    </row>
    <row r="59" spans="1:12" x14ac:dyDescent="0.25">
      <c r="A59" s="125" t="s">
        <v>73</v>
      </c>
      <c r="B59" s="126"/>
      <c r="C59" s="127"/>
      <c r="D59" s="127"/>
      <c r="E59" s="128">
        <f>(J7*H9)</f>
        <v>1450</v>
      </c>
      <c r="F59" s="69"/>
      <c r="G59" s="69"/>
      <c r="H59" s="69"/>
      <c r="I59" s="69"/>
      <c r="J59" s="69"/>
      <c r="K59" s="69"/>
      <c r="L59" s="69"/>
    </row>
    <row r="60" spans="1:12" x14ac:dyDescent="0.25">
      <c r="A60" s="125" t="s">
        <v>74</v>
      </c>
      <c r="B60" s="129"/>
      <c r="C60" s="130"/>
      <c r="D60" s="130"/>
      <c r="E60" s="131">
        <f>SUM(E59-E58)</f>
        <v>127.32760937500007</v>
      </c>
      <c r="F60" s="69"/>
      <c r="G60" s="69"/>
      <c r="H60" s="69"/>
      <c r="I60" s="69"/>
      <c r="J60" s="69"/>
      <c r="K60" s="69"/>
      <c r="L60" s="69"/>
    </row>
    <row r="61" spans="1:12" x14ac:dyDescent="0.25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</row>
    <row r="62" spans="1:12" ht="15.75" x14ac:dyDescent="0.25">
      <c r="A62" s="132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</row>
    <row r="63" spans="1:12" ht="15.75" x14ac:dyDescent="0.25">
      <c r="A63" s="133" t="s">
        <v>64</v>
      </c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</row>
    <row r="64" spans="1:12" x14ac:dyDescent="0.25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</row>
    <row r="65" spans="1:12" ht="15.75" x14ac:dyDescent="0.25">
      <c r="A65" s="132" t="s">
        <v>65</v>
      </c>
      <c r="B65" s="134"/>
      <c r="C65" s="134"/>
      <c r="D65" s="134"/>
      <c r="E65" s="135"/>
      <c r="F65" s="69"/>
      <c r="G65" s="69"/>
      <c r="H65" s="69"/>
      <c r="I65" s="136"/>
      <c r="J65" s="69"/>
      <c r="K65" s="69"/>
      <c r="L65" s="69"/>
    </row>
    <row r="66" spans="1:12" x14ac:dyDescent="0.25">
      <c r="A66" s="69" t="s">
        <v>66</v>
      </c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</row>
  </sheetData>
  <pageMargins left="0.7" right="0.7" top="0.75" bottom="0.75" header="0.3" footer="0.3"/>
  <ignoredErrors>
    <ignoredError sqref="E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A1395706689408624B19AE0A5FCC5" ma:contentTypeVersion="10" ma:contentTypeDescription="Create a new document." ma:contentTypeScope="" ma:versionID="8040b5fb743776e6bd54d795fc1ebef8">
  <xsd:schema xmlns:xsd="http://www.w3.org/2001/XMLSchema" xmlns:xs="http://www.w3.org/2001/XMLSchema" xmlns:p="http://schemas.microsoft.com/office/2006/metadata/properties" xmlns:ns3="f0b49d49-c6f3-4515-a569-bf7c2e7e0c6e" targetNamespace="http://schemas.microsoft.com/office/2006/metadata/properties" ma:root="true" ma:fieldsID="a5bb4d286e859582fa9a2bad03d40265" ns3:_="">
    <xsd:import namespace="f0b49d49-c6f3-4515-a569-bf7c2e7e0c6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b49d49-c6f3-4515-a569-bf7c2e7e0c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20BE7F-6819-4EA8-BEFE-7CCBFD20A8EF}">
  <ds:schemaRefs>
    <ds:schemaRef ds:uri="f0b49d49-c6f3-4515-a569-bf7c2e7e0c6e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C9C0C5D-4188-4F7E-94AA-4311721DEE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60AD2-0FD8-4E36-8C95-2CB1137C3E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b49d49-c6f3-4515-a569-bf7c2e7e0c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Bruce</dc:creator>
  <cp:lastModifiedBy>Nathaniel Bruce</cp:lastModifiedBy>
  <dcterms:created xsi:type="dcterms:W3CDTF">2022-02-07T15:08:34Z</dcterms:created>
  <dcterms:modified xsi:type="dcterms:W3CDTF">2022-04-08T13:01:37Z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0x010100F8FA1395706689408624B19AE0A5FCC5</vt:lpwstr>
  </property>
</Properties>
</file>