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jczach\Downloads\"/>
    </mc:Choice>
  </mc:AlternateContent>
  <xr:revisionPtr revIDLastSave="0" documentId="8_{835B9029-7646-4F2B-A8F7-0A69628198B6}" xr6:coauthVersionLast="47" xr6:coauthVersionMax="47" xr10:uidLastSave="{00000000-0000-0000-0000-000000000000}"/>
  <bookViews>
    <workbookView xWindow="-108" yWindow="-108" windowWidth="23256" windowHeight="12456" firstSheet="1" activeTab="2" xr2:uid="{6229439B-EDB1-476E-B4EA-DAAD1F7BE1D1}"/>
  </bookViews>
  <sheets>
    <sheet name="Plastic Per Lb Estimated" sheetId="1" r:id="rId1"/>
    <sheet name="Plastic Per Lb Actual" sheetId="19" r:id="rId2"/>
    <sheet name="Plastic Per Pumpkin Estimated" sheetId="10" r:id="rId3"/>
    <sheet name="Plastic Per Pumpkin Actual" sheetId="20" r:id="rId4"/>
    <sheet name="No-Till Per LB Estimated" sheetId="8" r:id="rId5"/>
    <sheet name="No-Till Per LB Actual" sheetId="21" r:id="rId6"/>
    <sheet name="No-Till Per Pumpkin Estimated" sheetId="13" r:id="rId7"/>
    <sheet name="No-Till Per Pumpkin Actual" sheetId="2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22" l="1"/>
  <c r="E41" i="22"/>
  <c r="E42" i="22"/>
  <c r="E43" i="22"/>
  <c r="E44" i="22"/>
  <c r="E45" i="22"/>
  <c r="E46" i="22"/>
  <c r="E21" i="22"/>
  <c r="E22" i="22"/>
  <c r="E23" i="22"/>
  <c r="E24" i="22"/>
  <c r="E25" i="22"/>
  <c r="E26" i="22"/>
  <c r="E27" i="22"/>
  <c r="E28" i="22"/>
  <c r="E39" i="22"/>
  <c r="E38" i="22"/>
  <c r="E37" i="22"/>
  <c r="E36" i="22"/>
  <c r="E35" i="22"/>
  <c r="E34" i="22"/>
  <c r="H24" i="22"/>
  <c r="H23" i="22"/>
  <c r="H22" i="22"/>
  <c r="E20" i="22"/>
  <c r="E19" i="22"/>
  <c r="H18" i="22"/>
  <c r="E18" i="22"/>
  <c r="H17" i="22"/>
  <c r="E17" i="22"/>
  <c r="H16" i="22"/>
  <c r="D16" i="22"/>
  <c r="E16" i="22"/>
  <c r="K15" i="22"/>
  <c r="J15" i="22"/>
  <c r="I15" i="22"/>
  <c r="E15" i="22"/>
  <c r="E14" i="22"/>
  <c r="E13" i="22"/>
  <c r="E12" i="22"/>
  <c r="E11" i="22"/>
  <c r="H10" i="22"/>
  <c r="D53" i="22"/>
  <c r="E53" i="22"/>
  <c r="E10" i="22"/>
  <c r="H9" i="22"/>
  <c r="E9" i="22"/>
  <c r="H8" i="22"/>
  <c r="D51" i="22"/>
  <c r="E51" i="22"/>
  <c r="E8" i="22"/>
  <c r="K7" i="22"/>
  <c r="J7" i="22"/>
  <c r="I7" i="22"/>
  <c r="E7" i="22"/>
  <c r="E6" i="22"/>
  <c r="E50" i="20"/>
  <c r="E57" i="20"/>
  <c r="E51" i="20"/>
  <c r="E52" i="20"/>
  <c r="E53" i="20"/>
  <c r="E54" i="20"/>
  <c r="E55" i="20"/>
  <c r="E56" i="20"/>
  <c r="E25" i="20"/>
  <c r="E26" i="20"/>
  <c r="E27" i="20"/>
  <c r="E28" i="20"/>
  <c r="E29" i="20"/>
  <c r="E30" i="20"/>
  <c r="E31" i="20"/>
  <c r="E32" i="20"/>
  <c r="E33" i="20"/>
  <c r="E21" i="21"/>
  <c r="E22" i="21"/>
  <c r="E23" i="21"/>
  <c r="E24" i="21"/>
  <c r="E25" i="21"/>
  <c r="E26" i="21"/>
  <c r="E27" i="21"/>
  <c r="E28" i="21"/>
  <c r="E29" i="21"/>
  <c r="E48" i="21"/>
  <c r="E41" i="21"/>
  <c r="E42" i="21"/>
  <c r="E43" i="21"/>
  <c r="E44" i="21"/>
  <c r="E45" i="21"/>
  <c r="E46" i="21"/>
  <c r="E47" i="21"/>
  <c r="E57" i="21"/>
  <c r="D54" i="21"/>
  <c r="E54" i="21"/>
  <c r="D53" i="21"/>
  <c r="E53" i="21"/>
  <c r="D52" i="21"/>
  <c r="E52" i="21"/>
  <c r="E40" i="21"/>
  <c r="E39" i="21"/>
  <c r="E38" i="21"/>
  <c r="E37" i="21"/>
  <c r="E36" i="21"/>
  <c r="E35" i="21"/>
  <c r="E20" i="21"/>
  <c r="E19" i="21"/>
  <c r="E18" i="21"/>
  <c r="E17" i="21"/>
  <c r="D16" i="21"/>
  <c r="E16" i="21"/>
  <c r="E15" i="21"/>
  <c r="E14" i="21"/>
  <c r="E13" i="21"/>
  <c r="E12" i="21"/>
  <c r="E11" i="21"/>
  <c r="E10" i="21"/>
  <c r="E9" i="21"/>
  <c r="E8" i="21"/>
  <c r="E7" i="21"/>
  <c r="E6" i="21"/>
  <c r="E49" i="20"/>
  <c r="E48" i="20"/>
  <c r="E47" i="20"/>
  <c r="E46" i="20"/>
  <c r="E45" i="20"/>
  <c r="E44" i="20"/>
  <c r="E43" i="20"/>
  <c r="E42" i="20"/>
  <c r="E41" i="20"/>
  <c r="E40" i="20"/>
  <c r="E39" i="20"/>
  <c r="H24" i="20"/>
  <c r="E24" i="20"/>
  <c r="H23" i="20"/>
  <c r="E23" i="20"/>
  <c r="H22" i="20"/>
  <c r="E22" i="20"/>
  <c r="E21" i="20"/>
  <c r="D20" i="20"/>
  <c r="E20" i="20"/>
  <c r="E19" i="20"/>
  <c r="H18" i="20"/>
  <c r="E18" i="20"/>
  <c r="H17" i="20"/>
  <c r="E17" i="20"/>
  <c r="H16" i="20"/>
  <c r="E16" i="20"/>
  <c r="K15" i="20"/>
  <c r="J15" i="20"/>
  <c r="I15" i="20"/>
  <c r="E15" i="20"/>
  <c r="E14" i="20"/>
  <c r="E13" i="20"/>
  <c r="E12" i="20"/>
  <c r="E11" i="20"/>
  <c r="H10" i="20"/>
  <c r="D63" i="20"/>
  <c r="E63" i="20"/>
  <c r="E10" i="20"/>
  <c r="H9" i="20"/>
  <c r="E9" i="20"/>
  <c r="H8" i="20"/>
  <c r="D61" i="20"/>
  <c r="E61" i="20"/>
  <c r="E8" i="20"/>
  <c r="K7" i="20"/>
  <c r="J7" i="20"/>
  <c r="I7" i="20"/>
  <c r="E7" i="20"/>
  <c r="E6" i="20"/>
  <c r="E56" i="19"/>
  <c r="E55" i="19"/>
  <c r="B29" i="22"/>
  <c r="E29" i="22"/>
  <c r="E30" i="22"/>
  <c r="E56" i="22"/>
  <c r="E47" i="22"/>
  <c r="D52" i="22"/>
  <c r="E52" i="22"/>
  <c r="B30" i="21"/>
  <c r="E30" i="21"/>
  <c r="E31" i="21"/>
  <c r="B34" i="20"/>
  <c r="E34" i="20"/>
  <c r="E35" i="20"/>
  <c r="E66" i="20"/>
  <c r="D62" i="20"/>
  <c r="E62" i="20"/>
  <c r="E49" i="19"/>
  <c r="E50" i="19"/>
  <c r="E51" i="19"/>
  <c r="E52" i="19"/>
  <c r="E53" i="19"/>
  <c r="E54" i="19"/>
  <c r="E25" i="19"/>
  <c r="E26" i="19"/>
  <c r="E27" i="19"/>
  <c r="E28" i="19"/>
  <c r="E29" i="19"/>
  <c r="E30" i="19"/>
  <c r="E31" i="19"/>
  <c r="E32" i="19"/>
  <c r="E65" i="19"/>
  <c r="D62" i="19"/>
  <c r="E62" i="19"/>
  <c r="D61" i="19"/>
  <c r="E61" i="19"/>
  <c r="D60" i="19"/>
  <c r="E60" i="19"/>
  <c r="E48" i="19"/>
  <c r="E47" i="19"/>
  <c r="E46" i="19"/>
  <c r="E45" i="19"/>
  <c r="E44" i="19"/>
  <c r="E43" i="19"/>
  <c r="E42" i="19"/>
  <c r="E41" i="19"/>
  <c r="E40" i="19"/>
  <c r="E39" i="19"/>
  <c r="E38" i="19"/>
  <c r="E24" i="19"/>
  <c r="E23" i="19"/>
  <c r="E22" i="19"/>
  <c r="E21" i="19"/>
  <c r="D20" i="19"/>
  <c r="E20" i="19"/>
  <c r="E19" i="19"/>
  <c r="E18" i="19"/>
  <c r="E17" i="19"/>
  <c r="E16" i="19"/>
  <c r="E15" i="19"/>
  <c r="E14" i="19"/>
  <c r="E13" i="19"/>
  <c r="E12" i="19"/>
  <c r="E11" i="19"/>
  <c r="E10" i="19"/>
  <c r="E9" i="19"/>
  <c r="E8" i="19"/>
  <c r="E7" i="19"/>
  <c r="E6" i="19"/>
  <c r="E55" i="22"/>
  <c r="J10" i="22"/>
  <c r="J18" i="22"/>
  <c r="K8" i="22"/>
  <c r="K16" i="22"/>
  <c r="J8" i="22"/>
  <c r="J16" i="22"/>
  <c r="I8" i="22"/>
  <c r="I16" i="22"/>
  <c r="I10" i="22"/>
  <c r="I18" i="22"/>
  <c r="K10" i="22"/>
  <c r="K18" i="22"/>
  <c r="J9" i="22"/>
  <c r="J17" i="22"/>
  <c r="K9" i="22"/>
  <c r="K17" i="22"/>
  <c r="I9" i="22"/>
  <c r="I17" i="22"/>
  <c r="E56" i="21"/>
  <c r="K8" i="21"/>
  <c r="K16" i="21"/>
  <c r="J8" i="21"/>
  <c r="J16" i="21"/>
  <c r="I8" i="21"/>
  <c r="I16" i="21"/>
  <c r="K9" i="21"/>
  <c r="K17" i="21"/>
  <c r="J9" i="21"/>
  <c r="J17" i="21"/>
  <c r="I9" i="21"/>
  <c r="I17" i="21"/>
  <c r="K10" i="21"/>
  <c r="K18" i="21"/>
  <c r="J10" i="21"/>
  <c r="J18" i="21"/>
  <c r="I10" i="21"/>
  <c r="I18" i="21"/>
  <c r="I8" i="20"/>
  <c r="I16" i="20"/>
  <c r="J8" i="20"/>
  <c r="J16" i="20"/>
  <c r="K8" i="20"/>
  <c r="K16" i="20"/>
  <c r="J10" i="20"/>
  <c r="J18" i="20"/>
  <c r="K9" i="20"/>
  <c r="K17" i="20"/>
  <c r="I10" i="20"/>
  <c r="I18" i="20"/>
  <c r="J9" i="20"/>
  <c r="J17" i="20"/>
  <c r="E65" i="20"/>
  <c r="I24" i="20"/>
  <c r="I9" i="20"/>
  <c r="I17" i="20"/>
  <c r="K10" i="20"/>
  <c r="K18" i="20"/>
  <c r="B33" i="19"/>
  <c r="E33" i="19"/>
  <c r="E34" i="19"/>
  <c r="H24" i="13"/>
  <c r="H23" i="13"/>
  <c r="H22" i="13"/>
  <c r="K15" i="13"/>
  <c r="J15" i="13"/>
  <c r="I15" i="13"/>
  <c r="H10" i="13"/>
  <c r="D38" i="13"/>
  <c r="E38" i="13"/>
  <c r="H18" i="13"/>
  <c r="H17" i="13"/>
  <c r="H16" i="13"/>
  <c r="K7" i="13"/>
  <c r="J7" i="13"/>
  <c r="I7" i="13"/>
  <c r="H9" i="13"/>
  <c r="E41" i="13"/>
  <c r="H8" i="13"/>
  <c r="D36" i="13"/>
  <c r="E36" i="13"/>
  <c r="E31" i="13"/>
  <c r="E30" i="13"/>
  <c r="E29" i="13"/>
  <c r="E28" i="13"/>
  <c r="E27" i="13"/>
  <c r="E26" i="13"/>
  <c r="E32" i="13"/>
  <c r="E20" i="13"/>
  <c r="E19" i="13"/>
  <c r="E18" i="13"/>
  <c r="E17" i="13"/>
  <c r="D16" i="13"/>
  <c r="E16" i="13"/>
  <c r="E15" i="13"/>
  <c r="E14" i="13"/>
  <c r="E13" i="13"/>
  <c r="E12" i="13"/>
  <c r="E11" i="13"/>
  <c r="E10" i="13"/>
  <c r="E9" i="13"/>
  <c r="E8" i="13"/>
  <c r="B21" i="13"/>
  <c r="E21" i="13"/>
  <c r="E7" i="13"/>
  <c r="E6" i="13"/>
  <c r="E30" i="8"/>
  <c r="H24" i="10"/>
  <c r="H23" i="10"/>
  <c r="H22" i="10"/>
  <c r="H18" i="10"/>
  <c r="H17" i="10"/>
  <c r="H16" i="10"/>
  <c r="K15" i="10"/>
  <c r="J15" i="10"/>
  <c r="I15" i="10"/>
  <c r="K7" i="10"/>
  <c r="J7" i="10"/>
  <c r="I7" i="10"/>
  <c r="H10" i="10"/>
  <c r="D47" i="10"/>
  <c r="E47" i="10"/>
  <c r="H9" i="10"/>
  <c r="E50" i="10"/>
  <c r="H8" i="10"/>
  <c r="D45" i="10"/>
  <c r="E45" i="10"/>
  <c r="D46" i="10"/>
  <c r="E46" i="10"/>
  <c r="E40" i="10"/>
  <c r="E39" i="10"/>
  <c r="E38" i="10"/>
  <c r="E37" i="10"/>
  <c r="E36" i="10"/>
  <c r="E35" i="10"/>
  <c r="E34" i="10"/>
  <c r="E33" i="10"/>
  <c r="E32" i="10"/>
  <c r="E31" i="10"/>
  <c r="E30" i="10"/>
  <c r="E41" i="10"/>
  <c r="E24" i="10"/>
  <c r="E23" i="10"/>
  <c r="E22" i="10"/>
  <c r="E21" i="10"/>
  <c r="D20" i="10"/>
  <c r="E20" i="10"/>
  <c r="E19" i="10"/>
  <c r="E18" i="10"/>
  <c r="E17" i="10"/>
  <c r="E16" i="10"/>
  <c r="E15" i="10"/>
  <c r="E14" i="10"/>
  <c r="E13" i="10"/>
  <c r="E12" i="10"/>
  <c r="E11" i="10"/>
  <c r="E10" i="10"/>
  <c r="B25" i="10"/>
  <c r="E25" i="10"/>
  <c r="E9" i="10"/>
  <c r="E8" i="10"/>
  <c r="E7" i="10"/>
  <c r="E6" i="10"/>
  <c r="E26" i="8"/>
  <c r="E12" i="8"/>
  <c r="E11" i="8"/>
  <c r="E10" i="8"/>
  <c r="E9" i="8"/>
  <c r="E8" i="8"/>
  <c r="E7" i="8"/>
  <c r="E13" i="8"/>
  <c r="E14" i="8"/>
  <c r="E29" i="8"/>
  <c r="E41" i="8"/>
  <c r="D38" i="8"/>
  <c r="E38" i="8"/>
  <c r="D37" i="8"/>
  <c r="E37" i="8"/>
  <c r="D36" i="8"/>
  <c r="E36" i="8"/>
  <c r="E31" i="8"/>
  <c r="E28" i="8"/>
  <c r="E27" i="8"/>
  <c r="E20" i="8"/>
  <c r="E19" i="8"/>
  <c r="E18" i="8"/>
  <c r="E17" i="8"/>
  <c r="D16" i="8"/>
  <c r="E16" i="8"/>
  <c r="E15" i="8"/>
  <c r="E6" i="8"/>
  <c r="E50" i="1"/>
  <c r="E21" i="1"/>
  <c r="E40" i="1"/>
  <c r="E39" i="1"/>
  <c r="D47" i="1"/>
  <c r="E47" i="1"/>
  <c r="D46" i="1"/>
  <c r="E46" i="1"/>
  <c r="D45" i="1"/>
  <c r="E45" i="1"/>
  <c r="E38" i="1"/>
  <c r="E37" i="1"/>
  <c r="E36" i="1"/>
  <c r="E35" i="1"/>
  <c r="E34" i="1"/>
  <c r="E33" i="1"/>
  <c r="E32" i="1"/>
  <c r="E31" i="1"/>
  <c r="E30" i="1"/>
  <c r="E24" i="1"/>
  <c r="E23" i="1"/>
  <c r="E22" i="1"/>
  <c r="D20" i="1"/>
  <c r="E20" i="1"/>
  <c r="E19" i="1"/>
  <c r="E18" i="1"/>
  <c r="E17" i="1"/>
  <c r="E16" i="1"/>
  <c r="E15" i="1"/>
  <c r="E14" i="1"/>
  <c r="E13" i="1"/>
  <c r="E12" i="1"/>
  <c r="E11" i="1"/>
  <c r="E10" i="1"/>
  <c r="E9" i="1"/>
  <c r="E8" i="1"/>
  <c r="E7" i="1"/>
  <c r="E6" i="1"/>
  <c r="D37" i="13"/>
  <c r="E37" i="13"/>
  <c r="I24" i="22"/>
  <c r="I22" i="22"/>
  <c r="I23" i="22"/>
  <c r="E57" i="22"/>
  <c r="I22" i="21"/>
  <c r="I23" i="21"/>
  <c r="I24" i="21"/>
  <c r="E58" i="21"/>
  <c r="E67" i="20"/>
  <c r="I23" i="20"/>
  <c r="I22" i="20"/>
  <c r="E64" i="19"/>
  <c r="K9" i="19"/>
  <c r="K17" i="19"/>
  <c r="J9" i="19"/>
  <c r="J17" i="19"/>
  <c r="J8" i="19"/>
  <c r="J16" i="19"/>
  <c r="K10" i="19"/>
  <c r="K18" i="19"/>
  <c r="I10" i="19"/>
  <c r="I18" i="19"/>
  <c r="J10" i="19"/>
  <c r="J18" i="19"/>
  <c r="I9" i="19"/>
  <c r="I17" i="19"/>
  <c r="K8" i="19"/>
  <c r="K16" i="19"/>
  <c r="I8" i="19"/>
  <c r="I16" i="19"/>
  <c r="E22" i="13"/>
  <c r="J9" i="13"/>
  <c r="J17" i="13"/>
  <c r="E32" i="8"/>
  <c r="B21" i="8"/>
  <c r="E21" i="8"/>
  <c r="E22" i="8"/>
  <c r="J9" i="8"/>
  <c r="J17" i="8"/>
  <c r="E26" i="10"/>
  <c r="E41" i="1"/>
  <c r="B25" i="1"/>
  <c r="E25" i="1"/>
  <c r="E26" i="1"/>
  <c r="I24" i="19"/>
  <c r="I23" i="19"/>
  <c r="I22" i="19"/>
  <c r="E66" i="19"/>
  <c r="I10" i="13"/>
  <c r="I18" i="13"/>
  <c r="K8" i="13"/>
  <c r="K16" i="13"/>
  <c r="E40" i="13"/>
  <c r="I23" i="13"/>
  <c r="K10" i="13"/>
  <c r="K18" i="13"/>
  <c r="I9" i="13"/>
  <c r="I17" i="13"/>
  <c r="I8" i="13"/>
  <c r="I16" i="13"/>
  <c r="K9" i="13"/>
  <c r="K17" i="13"/>
  <c r="J10" i="13"/>
  <c r="J18" i="13"/>
  <c r="J8" i="13"/>
  <c r="J16" i="13"/>
  <c r="I22" i="13"/>
  <c r="E42" i="13"/>
  <c r="I24" i="13"/>
  <c r="K10" i="8"/>
  <c r="K18" i="8"/>
  <c r="I10" i="8"/>
  <c r="I18" i="8"/>
  <c r="I8" i="8"/>
  <c r="I16" i="8"/>
  <c r="K9" i="8"/>
  <c r="K17" i="8"/>
  <c r="K8" i="8"/>
  <c r="K16" i="8"/>
  <c r="E40" i="8"/>
  <c r="I22" i="8"/>
  <c r="I9" i="8"/>
  <c r="I17" i="8"/>
  <c r="J8" i="8"/>
  <c r="J16" i="8"/>
  <c r="J10" i="8"/>
  <c r="J18" i="8"/>
  <c r="J10" i="10"/>
  <c r="J18" i="10"/>
  <c r="I10" i="10"/>
  <c r="I18" i="10"/>
  <c r="J9" i="10"/>
  <c r="J17" i="10"/>
  <c r="I8" i="10"/>
  <c r="I16" i="10"/>
  <c r="I9" i="10"/>
  <c r="I17" i="10"/>
  <c r="K8" i="10"/>
  <c r="K16" i="10"/>
  <c r="K9" i="10"/>
  <c r="K17" i="10"/>
  <c r="J8" i="10"/>
  <c r="J16" i="10"/>
  <c r="K10" i="10"/>
  <c r="K18" i="10"/>
  <c r="E49" i="10"/>
  <c r="K9" i="1"/>
  <c r="K17" i="1"/>
  <c r="J8" i="1"/>
  <c r="J16" i="1"/>
  <c r="I9" i="1"/>
  <c r="I17" i="1"/>
  <c r="K8" i="1"/>
  <c r="K16" i="1"/>
  <c r="K10" i="1"/>
  <c r="K18" i="1"/>
  <c r="J9" i="1"/>
  <c r="J17" i="1"/>
  <c r="E49" i="1"/>
  <c r="E51" i="1"/>
  <c r="J10" i="1"/>
  <c r="J18" i="1"/>
  <c r="I10" i="1"/>
  <c r="I18" i="1"/>
  <c r="I8" i="1"/>
  <c r="I16" i="1"/>
  <c r="I23" i="8"/>
  <c r="I24" i="8"/>
  <c r="E42" i="8"/>
  <c r="I23" i="10"/>
  <c r="I22" i="10"/>
  <c r="E51" i="10"/>
  <c r="I24" i="10"/>
  <c r="I24" i="1"/>
  <c r="I23" i="1"/>
  <c r="I22" i="1"/>
</calcChain>
</file>

<file path=xl/sharedStrings.xml><?xml version="1.0" encoding="utf-8"?>
<sst xmlns="http://schemas.openxmlformats.org/spreadsheetml/2006/main" count="888" uniqueCount="91">
  <si>
    <t>Estimated Costs - Do not make changes here.</t>
  </si>
  <si>
    <t>VARIABLE COSTS</t>
  </si>
  <si>
    <t>Returns Based On Example Costs</t>
  </si>
  <si>
    <t>Input/Item</t>
  </si>
  <si>
    <t>Unit</t>
  </si>
  <si>
    <t>Price/Unit</t>
  </si>
  <si>
    <t>Units/A</t>
  </si>
  <si>
    <t>Cost/Acre</t>
  </si>
  <si>
    <t>Nitrogen</t>
  </si>
  <si>
    <t>lbs</t>
  </si>
  <si>
    <t>High</t>
  </si>
  <si>
    <t>Average</t>
  </si>
  <si>
    <t>Low</t>
  </si>
  <si>
    <t>Phosphorous</t>
  </si>
  <si>
    <t>Yield Assumptions (lbs)</t>
  </si>
  <si>
    <t>Potassium</t>
  </si>
  <si>
    <t>Excellent</t>
  </si>
  <si>
    <t>Lime (prorated over 3 years)</t>
  </si>
  <si>
    <t>ton</t>
  </si>
  <si>
    <t>Expected</t>
  </si>
  <si>
    <t>Sulfur</t>
  </si>
  <si>
    <t>Poor</t>
  </si>
  <si>
    <t>thousand</t>
  </si>
  <si>
    <t>Plastic Mulch</t>
  </si>
  <si>
    <t>foot</t>
  </si>
  <si>
    <t>Laying Mulch</t>
  </si>
  <si>
    <t>acre</t>
  </si>
  <si>
    <t>Planting Labor</t>
  </si>
  <si>
    <t>hour</t>
  </si>
  <si>
    <t>Harvest Labor</t>
  </si>
  <si>
    <t>Removing Mulch</t>
  </si>
  <si>
    <t>Mulch Disposal</t>
  </si>
  <si>
    <t>pint</t>
  </si>
  <si>
    <t>ounce</t>
  </si>
  <si>
    <t>Fungicide - Bravo</t>
  </si>
  <si>
    <t>Bee Rental</t>
  </si>
  <si>
    <t>colony</t>
  </si>
  <si>
    <t>Total Variable Costs</t>
  </si>
  <si>
    <t>FIXED COSTS (custom rates are used as a proxy for field operation costs)</t>
  </si>
  <si>
    <t>application</t>
  </si>
  <si>
    <t>Transplanter Operation</t>
  </si>
  <si>
    <t>Hooded Sprayer</t>
  </si>
  <si>
    <t>Tillage/Chisel</t>
  </si>
  <si>
    <t>Disk &amp; Harrowing</t>
  </si>
  <si>
    <t>Mowing Vines</t>
  </si>
  <si>
    <t>Lifting Mulch</t>
  </si>
  <si>
    <t>acre-inch</t>
  </si>
  <si>
    <t>Total Fixed Costs</t>
  </si>
  <si>
    <t>Yield Dependent Costs</t>
  </si>
  <si>
    <t>Harvest Cost at Excellent Yield</t>
  </si>
  <si>
    <t>lb</t>
  </si>
  <si>
    <t>Harvest Cost at Expected Yield</t>
  </si>
  <si>
    <t>Harvest Cost at Poor Yield</t>
  </si>
  <si>
    <t xml:space="preserve">Irrigation Fixed costs include the cost of drip tape, layflat, fittings, pump, manifold, and installation labor.  </t>
  </si>
  <si>
    <r>
      <t>Interest on Variable Costs</t>
    </r>
    <r>
      <rPr>
        <vertAlign val="superscript"/>
        <sz val="10"/>
        <rFont val="Calibri"/>
        <family val="2"/>
      </rPr>
      <t>2</t>
    </r>
  </si>
  <si>
    <r>
      <t xml:space="preserve">Applying Fertilizer </t>
    </r>
    <r>
      <rPr>
        <b/>
        <sz val="10"/>
        <rFont val="Calibri"/>
        <family val="2"/>
      </rPr>
      <t>Broadcast</t>
    </r>
  </si>
  <si>
    <r>
      <t xml:space="preserve">Applying Chemicals </t>
    </r>
    <r>
      <rPr>
        <b/>
        <sz val="10"/>
        <rFont val="Calibri"/>
        <family val="2"/>
      </rPr>
      <t>Ground</t>
    </r>
  </si>
  <si>
    <t>Land Charge</t>
  </si>
  <si>
    <t>Total Costs</t>
  </si>
  <si>
    <t>Expected Gross Revenue at Average Price</t>
  </si>
  <si>
    <t>Net Returns</t>
  </si>
  <si>
    <t>Profit or Loss Per Pound On Example Costs</t>
  </si>
  <si>
    <t xml:space="preserve">Breakeven Price at Different </t>
  </si>
  <si>
    <t>Price Assumptions ($/lb)</t>
  </si>
  <si>
    <t>Pumpkin Seed</t>
  </si>
  <si>
    <t>Insecticide - Assail</t>
  </si>
  <si>
    <t>Fungicide - Zampro</t>
  </si>
  <si>
    <r>
      <t>Irrigation Operating Costs</t>
    </r>
    <r>
      <rPr>
        <vertAlign val="superscript"/>
        <sz val="10"/>
        <rFont val="Calibri"/>
        <family val="2"/>
      </rPr>
      <t>2</t>
    </r>
  </si>
  <si>
    <r>
      <t>Fixed Irrigation Costs</t>
    </r>
    <r>
      <rPr>
        <vertAlign val="superscript"/>
        <sz val="10"/>
        <rFont val="Calibri"/>
        <family val="2"/>
      </rPr>
      <t>2</t>
    </r>
  </si>
  <si>
    <r>
      <rPr>
        <vertAlign val="superscript"/>
        <sz val="10"/>
        <rFont val="Calibri"/>
        <family val="2"/>
      </rPr>
      <t>2</t>
    </r>
    <r>
      <rPr>
        <sz val="10"/>
        <rFont val="Calibri"/>
        <family val="2"/>
      </rPr>
      <t xml:space="preserve"> Irrigation costs are highly variable depending on the size of the system and the cost of the system components.</t>
    </r>
  </si>
  <si>
    <r>
      <rPr>
        <vertAlign val="superscript"/>
        <sz val="10"/>
        <rFont val="Calibri"/>
        <family val="2"/>
      </rPr>
      <t>1</t>
    </r>
    <r>
      <rPr>
        <sz val="10"/>
        <rFont val="Calibri"/>
        <family val="2"/>
      </rPr>
      <t xml:space="preserve"> Cells , from left to right, correspond to total variable costs, number of months interest is charged, and interest rate.</t>
    </r>
  </si>
  <si>
    <t>Herbicide - Sandea</t>
  </si>
  <si>
    <t>Herbicide-Dual Magnum</t>
  </si>
  <si>
    <r>
      <t>Interest on Variable Costs</t>
    </r>
    <r>
      <rPr>
        <vertAlign val="superscript"/>
        <sz val="10"/>
        <rFont val="Calibri"/>
        <family val="2"/>
      </rPr>
      <t>1</t>
    </r>
  </si>
  <si>
    <t>Insecticide - Warrior II</t>
  </si>
  <si>
    <r>
      <t>Yield Assumptions (Pumpkins</t>
    </r>
    <r>
      <rPr>
        <b/>
        <vertAlign val="superscript"/>
        <sz val="10"/>
        <color rgb="FFFFFFFF"/>
        <rFont val="Calibri"/>
        <family val="2"/>
      </rPr>
      <t>3</t>
    </r>
    <r>
      <rPr>
        <b/>
        <sz val="10"/>
        <color indexed="9"/>
        <rFont val="Calibri"/>
        <family val="2"/>
      </rPr>
      <t>)</t>
    </r>
  </si>
  <si>
    <r>
      <t>Price Assumptions ($/Pumpkin</t>
    </r>
    <r>
      <rPr>
        <b/>
        <vertAlign val="superscript"/>
        <sz val="10"/>
        <color rgb="FFFFFFFF"/>
        <rFont val="Calibri"/>
        <family val="2"/>
      </rPr>
      <t>3</t>
    </r>
    <r>
      <rPr>
        <b/>
        <sz val="10"/>
        <color indexed="9"/>
        <rFont val="Calibri"/>
        <family val="2"/>
      </rPr>
      <t>)</t>
    </r>
  </si>
  <si>
    <t xml:space="preserve">No-Till Planting </t>
  </si>
  <si>
    <t>Broadcast Seeding</t>
  </si>
  <si>
    <r>
      <rPr>
        <vertAlign val="superscript"/>
        <sz val="10"/>
        <rFont val="Calibri"/>
        <family val="2"/>
      </rPr>
      <t>3</t>
    </r>
    <r>
      <rPr>
        <sz val="10"/>
        <rFont val="Calibri"/>
        <family val="2"/>
      </rPr>
      <t xml:space="preserve"> Pumpkins are assumed to be 25 pounds each.</t>
    </r>
  </si>
  <si>
    <t>PUMPKINS ON PLASTIC MULCH W/ DRIP IRRIGATION PER PUMPKIN</t>
  </si>
  <si>
    <t>PUMPKINS ON PLASTIC MULCH W/ DRIP IRRIGATION PER POUND</t>
  </si>
  <si>
    <t>PUMPKINS, NO TILL, NONIRRIGATED, PER POUND</t>
  </si>
  <si>
    <t>Roller  Crimper</t>
  </si>
  <si>
    <r>
      <rPr>
        <vertAlign val="superscript"/>
        <sz val="10"/>
        <rFont val="Calibri"/>
        <family val="2"/>
      </rPr>
      <t>2</t>
    </r>
    <r>
      <rPr>
        <sz val="10"/>
        <rFont val="Calibri"/>
        <family val="2"/>
      </rPr>
      <t xml:space="preserve"> Cells , from left to right, correspond to total variable costs, number of months interest is charged, and interest rate.</t>
    </r>
  </si>
  <si>
    <r>
      <rPr>
        <vertAlign val="superscript"/>
        <sz val="10"/>
        <rFont val="Calibri"/>
        <family val="2"/>
      </rPr>
      <t>1</t>
    </r>
    <r>
      <rPr>
        <sz val="10"/>
        <rFont val="Calibri"/>
        <family val="2"/>
      </rPr>
      <t xml:space="preserve"> Cereal rye planted for cover crop. </t>
    </r>
  </si>
  <si>
    <r>
      <t>Cereal Rye Seed</t>
    </r>
    <r>
      <rPr>
        <vertAlign val="superscript"/>
        <sz val="10"/>
        <rFont val="Calibri"/>
        <family val="2"/>
      </rPr>
      <t>1</t>
    </r>
  </si>
  <si>
    <t>PUMPKINS, NO TILL, NONIRRIGATED, PER PUMPKIN</t>
  </si>
  <si>
    <t>University of Delaware Cooperative Extension Vegetable Crop Budget 2026</t>
  </si>
  <si>
    <t>In accordance with Federal law and the U.S. Department of Agriculture (USDA) civil rights regulations and policies, this institution is prohibited from discriminating on the basis of race, color, national origin (including English proficiency), religion, sex, disability, age, marital status, family/parental status, income derived from a public assistance program, political beliefs, reprisal or retaliation for prior civil rights activity in any program or activity conducted or funded by USDA. (Not all prohibited bases apply to all programs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</si>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</sst>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164" formatCode="&quot;$&quot;#,##0.00"/>
    <numFmt numFmtId="165" formatCode="&quot;$&quot;#,##0.000"/>
    <numFmt numFmtId="166" formatCode="0.0%"/>
    <numFmt numFmtId="167" formatCode="0.000"/>
  </numFmts>
  <fonts count="17" x14ac:knownFonts="1">
    <font>
      <sz val="11"/>
      <color theme="1"/>
      <name val="Calibri"/>
      <family val="2"/>
      <scheme val="minor"/>
    </font>
    <font>
      <b/>
      <sz val="12"/>
      <name val="Calibri"/>
      <family val="2"/>
    </font>
    <font>
      <sz val="11"/>
      <name val="Calibri"/>
      <family val="2"/>
    </font>
    <font>
      <b/>
      <sz val="10"/>
      <color indexed="9"/>
      <name val="Calibri"/>
      <family val="2"/>
    </font>
    <font>
      <b/>
      <sz val="10"/>
      <name val="Calibri"/>
      <family val="2"/>
    </font>
    <font>
      <sz val="10"/>
      <name val="Calibri"/>
      <family val="2"/>
    </font>
    <font>
      <vertAlign val="superscript"/>
      <sz val="10"/>
      <name val="Calibri"/>
      <family val="2"/>
    </font>
    <font>
      <sz val="10"/>
      <color indexed="9"/>
      <name val="Calibri"/>
      <family val="2"/>
    </font>
    <font>
      <b/>
      <u/>
      <sz val="12"/>
      <name val="Calibri"/>
      <family val="2"/>
    </font>
    <font>
      <b/>
      <sz val="10"/>
      <color indexed="57"/>
      <name val="Calibri"/>
      <family val="2"/>
    </font>
    <font>
      <sz val="8"/>
      <color indexed="9"/>
      <name val="Calibri"/>
      <family val="2"/>
    </font>
    <font>
      <sz val="8"/>
      <name val="Calibri"/>
      <family val="2"/>
    </font>
    <font>
      <b/>
      <u/>
      <sz val="10"/>
      <name val="Calibri"/>
      <family val="2"/>
    </font>
    <font>
      <b/>
      <sz val="12"/>
      <color theme="1"/>
      <name val="Calibri"/>
      <family val="2"/>
      <scheme val="minor"/>
    </font>
    <font>
      <b/>
      <sz val="10"/>
      <color theme="0"/>
      <name val="Calibri"/>
      <family val="2"/>
    </font>
    <font>
      <sz val="8"/>
      <name val="Calibri"/>
      <family val="2"/>
      <scheme val="minor"/>
    </font>
    <font>
      <b/>
      <vertAlign val="superscript"/>
      <sz val="10"/>
      <color rgb="FFFFFFFF"/>
      <name val="Calibri"/>
      <family val="2"/>
    </font>
  </fonts>
  <fills count="8">
    <fill>
      <patternFill patternType="none"/>
    </fill>
    <fill>
      <patternFill patternType="gray125"/>
    </fill>
    <fill>
      <patternFill patternType="solid">
        <fgColor indexed="8"/>
        <bgColor indexed="64"/>
      </patternFill>
    </fill>
    <fill>
      <patternFill patternType="solid">
        <fgColor indexed="47"/>
        <bgColor indexed="64"/>
      </patternFill>
    </fill>
    <fill>
      <patternFill patternType="solid">
        <fgColor indexed="22"/>
        <bgColor indexed="64"/>
      </patternFill>
    </fill>
    <fill>
      <patternFill patternType="solid">
        <fgColor indexed="9"/>
        <bgColor indexed="64"/>
      </patternFill>
    </fill>
    <fill>
      <patternFill patternType="solid">
        <fgColor theme="1"/>
        <bgColor indexed="64"/>
      </patternFill>
    </fill>
    <fill>
      <patternFill patternType="solid">
        <fgColor theme="5"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1">
    <xf numFmtId="0" fontId="0" fillId="0" borderId="0"/>
  </cellStyleXfs>
  <cellXfs count="75">
    <xf numFmtId="0" fontId="0" fillId="0" borderId="0" xfId="0"/>
    <xf numFmtId="0" fontId="1" fillId="0" borderId="0" xfId="0" applyFont="1"/>
    <xf numFmtId="0" fontId="2" fillId="0" borderId="0" xfId="0" applyFont="1"/>
    <xf numFmtId="0" fontId="3" fillId="2" borderId="0" xfId="0" applyFont="1" applyFill="1"/>
    <xf numFmtId="0" fontId="4" fillId="3" borderId="1" xfId="0" applyFont="1" applyFill="1" applyBorder="1"/>
    <xf numFmtId="0" fontId="5" fillId="0" borderId="1" xfId="0" applyFont="1" applyBorder="1"/>
    <xf numFmtId="0" fontId="4" fillId="3" borderId="2" xfId="0" applyFont="1" applyFill="1" applyBorder="1" applyAlignment="1">
      <alignment horizontal="right"/>
    </xf>
    <xf numFmtId="0" fontId="5" fillId="0" borderId="0" xfId="0" applyFont="1"/>
    <xf numFmtId="0" fontId="4" fillId="0" borderId="0" xfId="0" applyFont="1" applyAlignment="1">
      <alignment horizontal="right"/>
    </xf>
    <xf numFmtId="0" fontId="7" fillId="2" borderId="2" xfId="0" applyFont="1" applyFill="1" applyBorder="1"/>
    <xf numFmtId="0" fontId="8" fillId="0" borderId="0" xfId="0" applyFont="1"/>
    <xf numFmtId="0" fontId="9" fillId="0" borderId="0" xfId="0" applyFont="1"/>
    <xf numFmtId="0" fontId="9" fillId="2" borderId="0" xfId="0" applyFont="1" applyFill="1"/>
    <xf numFmtId="164" fontId="5" fillId="0" borderId="1" xfId="0" applyNumberFormat="1" applyFont="1" applyBorder="1"/>
    <xf numFmtId="0" fontId="5" fillId="3" borderId="3" xfId="0" applyFont="1" applyFill="1" applyBorder="1"/>
    <xf numFmtId="0" fontId="7" fillId="2" borderId="0" xfId="0" applyFont="1" applyFill="1"/>
    <xf numFmtId="0" fontId="7" fillId="2" borderId="3" xfId="0" applyFont="1" applyFill="1" applyBorder="1"/>
    <xf numFmtId="0" fontId="10" fillId="2" borderId="3" xfId="0" applyFont="1" applyFill="1" applyBorder="1"/>
    <xf numFmtId="0" fontId="11" fillId="0" borderId="0" xfId="0" applyFont="1"/>
    <xf numFmtId="0" fontId="4" fillId="0" borderId="0" xfId="0" applyFont="1"/>
    <xf numFmtId="1" fontId="5" fillId="0" borderId="1" xfId="0" applyNumberFormat="1" applyFont="1" applyBorder="1"/>
    <xf numFmtId="165" fontId="5" fillId="0" borderId="1" xfId="0" applyNumberFormat="1" applyFont="1" applyBorder="1"/>
    <xf numFmtId="0" fontId="5" fillId="0" borderId="3" xfId="0" applyFont="1" applyBorder="1"/>
    <xf numFmtId="0" fontId="11" fillId="0" borderId="3" xfId="0" applyFont="1" applyBorder="1"/>
    <xf numFmtId="10" fontId="5" fillId="0" borderId="1" xfId="0" applyNumberFormat="1" applyFont="1" applyBorder="1"/>
    <xf numFmtId="3" fontId="5" fillId="0" borderId="1" xfId="0" applyNumberFormat="1" applyFont="1" applyBorder="1"/>
    <xf numFmtId="0" fontId="5" fillId="2" borderId="0" xfId="0" applyFont="1" applyFill="1"/>
    <xf numFmtId="164" fontId="4" fillId="3" borderId="1" xfId="0" applyNumberFormat="1" applyFont="1" applyFill="1" applyBorder="1" applyAlignment="1">
      <alignment horizontal="center"/>
    </xf>
    <xf numFmtId="164" fontId="5" fillId="0" borderId="1" xfId="0" applyNumberFormat="1" applyFont="1" applyBorder="1" applyAlignment="1">
      <alignment horizontal="center"/>
    </xf>
    <xf numFmtId="164" fontId="5" fillId="3" borderId="4" xfId="0" applyNumberFormat="1" applyFont="1" applyFill="1" applyBorder="1"/>
    <xf numFmtId="164" fontId="5" fillId="0" borderId="0" xfId="0" applyNumberFormat="1" applyFont="1"/>
    <xf numFmtId="164" fontId="5" fillId="0" borderId="4" xfId="0" applyNumberFormat="1" applyFont="1" applyBorder="1" applyAlignment="1">
      <alignment horizontal="center"/>
    </xf>
    <xf numFmtId="164" fontId="4" fillId="4" borderId="4" xfId="0" applyNumberFormat="1" applyFont="1" applyFill="1" applyBorder="1" applyAlignment="1">
      <alignment horizontal="center"/>
    </xf>
    <xf numFmtId="164" fontId="4" fillId="0" borderId="0" xfId="0" applyNumberFormat="1" applyFont="1" applyAlignment="1">
      <alignment horizontal="center"/>
    </xf>
    <xf numFmtId="164" fontId="5" fillId="0" borderId="0" xfId="0" applyNumberFormat="1" applyFont="1" applyAlignment="1">
      <alignment horizontal="center"/>
    </xf>
    <xf numFmtId="0" fontId="3" fillId="2" borderId="5" xfId="0" applyFont="1" applyFill="1" applyBorder="1"/>
    <xf numFmtId="0" fontId="4" fillId="5" borderId="2" xfId="0" applyFont="1" applyFill="1" applyBorder="1"/>
    <xf numFmtId="0" fontId="5" fillId="0" borderId="0" xfId="0" applyFont="1" applyProtection="1">
      <protection locked="0"/>
    </xf>
    <xf numFmtId="164" fontId="5" fillId="0" borderId="0" xfId="0" applyNumberFormat="1" applyFont="1" applyProtection="1">
      <protection locked="0"/>
    </xf>
    <xf numFmtId="3" fontId="4" fillId="0" borderId="4" xfId="0" applyNumberFormat="1" applyFont="1" applyBorder="1"/>
    <xf numFmtId="0" fontId="7" fillId="0" borderId="0" xfId="0" applyFont="1"/>
    <xf numFmtId="0" fontId="4" fillId="5" borderId="6" xfId="0" applyFont="1" applyFill="1" applyBorder="1" applyAlignment="1">
      <alignment horizontal="center"/>
    </xf>
    <xf numFmtId="8" fontId="4" fillId="0" borderId="7" xfId="0" applyNumberFormat="1" applyFont="1" applyBorder="1" applyAlignment="1">
      <alignment horizontal="center"/>
    </xf>
    <xf numFmtId="0" fontId="3" fillId="2" borderId="0" xfId="0" applyFont="1" applyFill="1" applyAlignment="1">
      <alignment horizontal="center"/>
    </xf>
    <xf numFmtId="164" fontId="4" fillId="5" borderId="6" xfId="0" applyNumberFormat="1" applyFont="1" applyFill="1" applyBorder="1" applyAlignment="1">
      <alignment horizontal="center"/>
    </xf>
    <xf numFmtId="164" fontId="4" fillId="0" borderId="7" xfId="0" applyNumberFormat="1" applyFont="1" applyBorder="1" applyAlignment="1">
      <alignment horizontal="center"/>
    </xf>
    <xf numFmtId="0" fontId="7" fillId="2" borderId="8" xfId="0" applyFont="1" applyFill="1" applyBorder="1"/>
    <xf numFmtId="0" fontId="13" fillId="0" borderId="0" xfId="0" applyFont="1"/>
    <xf numFmtId="0" fontId="4" fillId="0" borderId="6" xfId="0" applyFont="1" applyBorder="1" applyAlignment="1">
      <alignment horizontal="center"/>
    </xf>
    <xf numFmtId="164" fontId="4" fillId="0" borderId="6" xfId="0" applyNumberFormat="1" applyFont="1" applyBorder="1" applyAlignment="1">
      <alignment horizontal="center"/>
    </xf>
    <xf numFmtId="0" fontId="3" fillId="6" borderId="5" xfId="0" applyFont="1" applyFill="1" applyBorder="1"/>
    <xf numFmtId="0" fontId="3" fillId="6" borderId="0" xfId="0" applyFont="1" applyFill="1"/>
    <xf numFmtId="0" fontId="4" fillId="0" borderId="2" xfId="0" applyFont="1" applyBorder="1"/>
    <xf numFmtId="0" fontId="14" fillId="6" borderId="0" xfId="0" applyFont="1" applyFill="1"/>
    <xf numFmtId="164" fontId="5" fillId="6" borderId="0" xfId="0" applyNumberFormat="1" applyFont="1" applyFill="1"/>
    <xf numFmtId="3" fontId="4" fillId="0" borderId="1" xfId="0" applyNumberFormat="1" applyFont="1" applyBorder="1"/>
    <xf numFmtId="3" fontId="4" fillId="0" borderId="0" xfId="0" applyNumberFormat="1" applyFont="1"/>
    <xf numFmtId="0" fontId="3" fillId="0" borderId="0" xfId="0" applyFont="1"/>
    <xf numFmtId="0" fontId="4" fillId="0" borderId="0" xfId="0" applyFont="1" applyAlignment="1">
      <alignment horizontal="center"/>
    </xf>
    <xf numFmtId="167" fontId="4" fillId="0" borderId="0" xfId="0" applyNumberFormat="1" applyFont="1" applyAlignment="1">
      <alignment horizontal="center"/>
    </xf>
    <xf numFmtId="1" fontId="4" fillId="0" borderId="0" xfId="0" applyNumberFormat="1" applyFont="1" applyAlignment="1">
      <alignment horizontal="center"/>
    </xf>
    <xf numFmtId="164" fontId="12" fillId="0" borderId="0" xfId="0" applyNumberFormat="1" applyFont="1" applyAlignment="1">
      <alignment horizontal="center"/>
    </xf>
    <xf numFmtId="166" fontId="4" fillId="0" borderId="0" xfId="0" applyNumberFormat="1" applyFont="1" applyAlignment="1">
      <alignment horizontal="center"/>
    </xf>
    <xf numFmtId="0" fontId="14" fillId="0" borderId="0" xfId="0" applyFont="1"/>
    <xf numFmtId="0" fontId="5" fillId="7" borderId="1" xfId="0" applyFont="1" applyFill="1" applyBorder="1"/>
    <xf numFmtId="164" fontId="5" fillId="7" borderId="1" xfId="0" applyNumberFormat="1" applyFont="1" applyFill="1" applyBorder="1"/>
    <xf numFmtId="1" fontId="5" fillId="7" borderId="1" xfId="0" applyNumberFormat="1" applyFont="1" applyFill="1" applyBorder="1"/>
    <xf numFmtId="10" fontId="5" fillId="7" borderId="1" xfId="0" applyNumberFormat="1" applyFont="1" applyFill="1" applyBorder="1"/>
    <xf numFmtId="3" fontId="4" fillId="7" borderId="1" xfId="0" applyNumberFormat="1" applyFont="1" applyFill="1" applyBorder="1"/>
    <xf numFmtId="8" fontId="4" fillId="7" borderId="7" xfId="0" applyNumberFormat="1" applyFont="1" applyFill="1" applyBorder="1" applyAlignment="1">
      <alignment horizontal="center"/>
    </xf>
    <xf numFmtId="164" fontId="4" fillId="7" borderId="7" xfId="0" applyNumberFormat="1" applyFont="1" applyFill="1" applyBorder="1" applyAlignment="1">
      <alignment horizontal="center"/>
    </xf>
    <xf numFmtId="3" fontId="4" fillId="7" borderId="4" xfId="0" applyNumberFormat="1" applyFont="1" applyFill="1" applyBorder="1"/>
    <xf numFmtId="165" fontId="5" fillId="7" borderId="1" xfId="0" applyNumberFormat="1" applyFont="1" applyFill="1" applyBorder="1"/>
    <xf numFmtId="0" fontId="5" fillId="7" borderId="2" xfId="0" applyFont="1" applyFill="1" applyBorder="1"/>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49181-32D5-487A-B31C-754645526F6C}">
  <sheetPr>
    <pageSetUpPr fitToPage="1"/>
  </sheetPr>
  <dimension ref="A1:K65"/>
  <sheetViews>
    <sheetView topLeftCell="A35" workbookViewId="0">
      <selection activeCell="E61" sqref="E61"/>
    </sheetView>
  </sheetViews>
  <sheetFormatPr defaultRowHeight="14.4" x14ac:dyDescent="0.3"/>
  <cols>
    <col min="1" max="1" width="28.33203125" customWidth="1"/>
    <col min="2" max="2" width="10.88671875" customWidth="1"/>
    <col min="5" max="5" width="9.88671875" bestFit="1" customWidth="1"/>
    <col min="6" max="6" width="9.109375"/>
    <col min="7" max="7" width="10.88671875" customWidth="1"/>
    <col min="8" max="8" width="11" customWidth="1"/>
    <col min="9" max="10" width="10.6640625" customWidth="1"/>
    <col min="11" max="11" width="14" customWidth="1"/>
  </cols>
  <sheetData>
    <row r="1" spans="1:11" ht="15.6" x14ac:dyDescent="0.3">
      <c r="A1" s="1" t="s">
        <v>81</v>
      </c>
      <c r="B1" s="10"/>
      <c r="C1" s="19"/>
      <c r="D1" s="10"/>
      <c r="E1" s="7"/>
      <c r="F1" s="7"/>
      <c r="G1" s="7"/>
      <c r="H1" s="7"/>
      <c r="I1" s="7"/>
      <c r="J1" s="7"/>
      <c r="K1" s="7"/>
    </row>
    <row r="2" spans="1:11" ht="15.6" x14ac:dyDescent="0.3">
      <c r="A2" s="2" t="s">
        <v>88</v>
      </c>
      <c r="B2" s="10"/>
      <c r="C2" s="10"/>
      <c r="D2" s="10"/>
      <c r="E2" s="7"/>
      <c r="F2" s="7"/>
      <c r="G2" s="7"/>
      <c r="H2" s="7"/>
      <c r="I2" s="7"/>
      <c r="J2" s="7"/>
      <c r="K2" s="7"/>
    </row>
    <row r="3" spans="1:11" ht="15.6" x14ac:dyDescent="0.3">
      <c r="A3" s="1" t="s">
        <v>0</v>
      </c>
      <c r="B3" s="11"/>
      <c r="C3" s="7"/>
      <c r="D3" s="10"/>
      <c r="E3" s="7"/>
      <c r="F3" s="7"/>
      <c r="G3" s="7"/>
      <c r="H3" s="7"/>
      <c r="I3" s="7"/>
      <c r="J3" s="7"/>
      <c r="K3" s="7"/>
    </row>
    <row r="4" spans="1:11" ht="15.6" x14ac:dyDescent="0.3">
      <c r="A4" s="3" t="s">
        <v>1</v>
      </c>
      <c r="B4" s="12"/>
      <c r="C4" s="12"/>
      <c r="D4" s="12"/>
      <c r="E4" s="26"/>
      <c r="F4" s="7"/>
      <c r="G4" s="7"/>
      <c r="H4" s="7"/>
      <c r="I4" s="74" t="s">
        <v>2</v>
      </c>
      <c r="J4" s="74"/>
      <c r="K4" s="74"/>
    </row>
    <row r="5" spans="1:11" x14ac:dyDescent="0.3">
      <c r="A5" s="4" t="s">
        <v>3</v>
      </c>
      <c r="B5" s="4" t="s">
        <v>4</v>
      </c>
      <c r="C5" s="4" t="s">
        <v>5</v>
      </c>
      <c r="D5" s="4" t="s">
        <v>6</v>
      </c>
      <c r="E5" s="27" t="s">
        <v>7</v>
      </c>
      <c r="F5" s="61"/>
      <c r="G5" s="7"/>
      <c r="H5" s="7"/>
      <c r="I5" s="15"/>
      <c r="J5" s="43" t="s">
        <v>63</v>
      </c>
      <c r="K5" s="46"/>
    </row>
    <row r="6" spans="1:11" x14ac:dyDescent="0.3">
      <c r="A6" s="5" t="s">
        <v>8</v>
      </c>
      <c r="B6" s="5" t="s">
        <v>9</v>
      </c>
      <c r="C6" s="13">
        <v>0.7</v>
      </c>
      <c r="D6" s="5">
        <v>150</v>
      </c>
      <c r="E6" s="28">
        <f t="shared" ref="E6:E11" si="0">(C6*D6)</f>
        <v>105</v>
      </c>
      <c r="F6" s="34"/>
      <c r="G6" s="19"/>
      <c r="H6" s="19"/>
      <c r="I6" s="41" t="s">
        <v>10</v>
      </c>
      <c r="J6" s="44" t="s">
        <v>11</v>
      </c>
      <c r="K6" s="41" t="s">
        <v>12</v>
      </c>
    </row>
    <row r="7" spans="1:11" x14ac:dyDescent="0.3">
      <c r="A7" s="5" t="s">
        <v>13</v>
      </c>
      <c r="B7" s="5" t="s">
        <v>9</v>
      </c>
      <c r="C7" s="13">
        <v>0.76</v>
      </c>
      <c r="D7" s="5">
        <v>50</v>
      </c>
      <c r="E7" s="28">
        <f t="shared" si="0"/>
        <v>38</v>
      </c>
      <c r="F7" s="34"/>
      <c r="G7" s="35" t="s">
        <v>14</v>
      </c>
      <c r="H7" s="3"/>
      <c r="I7" s="42">
        <v>0.25</v>
      </c>
      <c r="J7" s="45">
        <v>0.2</v>
      </c>
      <c r="K7" s="42">
        <v>0.15</v>
      </c>
    </row>
    <row r="8" spans="1:11" x14ac:dyDescent="0.3">
      <c r="A8" s="5" t="s">
        <v>15</v>
      </c>
      <c r="B8" s="5" t="s">
        <v>9</v>
      </c>
      <c r="C8" s="13">
        <v>0.4</v>
      </c>
      <c r="D8" s="5">
        <v>100</v>
      </c>
      <c r="E8" s="28">
        <f t="shared" si="0"/>
        <v>40</v>
      </c>
      <c r="F8" s="34"/>
      <c r="G8" s="36" t="s">
        <v>16</v>
      </c>
      <c r="H8" s="39">
        <v>30000</v>
      </c>
      <c r="I8" s="28">
        <f>(I7*H8)-$E$26-$E$41-$E45</f>
        <v>3640.3016499999994</v>
      </c>
      <c r="J8" s="28">
        <f>(J7*H8)-$E$26-$E$41-$E45</f>
        <v>2140.3016499999999</v>
      </c>
      <c r="K8" s="28">
        <f>(K7*H8)-$E$26-$E$41-$E45</f>
        <v>640.30164999999988</v>
      </c>
    </row>
    <row r="9" spans="1:11" x14ac:dyDescent="0.3">
      <c r="A9" s="5" t="s">
        <v>17</v>
      </c>
      <c r="B9" s="5" t="s">
        <v>18</v>
      </c>
      <c r="C9" s="13">
        <v>60</v>
      </c>
      <c r="D9" s="5">
        <v>1</v>
      </c>
      <c r="E9" s="28">
        <f t="shared" si="0"/>
        <v>60</v>
      </c>
      <c r="F9" s="34"/>
      <c r="G9" s="36" t="s">
        <v>19</v>
      </c>
      <c r="H9" s="39">
        <v>20000</v>
      </c>
      <c r="I9" s="28">
        <f>(I7*H9)-$E$26-$E$41-$E46</f>
        <v>1490.3016499999999</v>
      </c>
      <c r="J9" s="28">
        <f>(J7*H9)-$E$26-$E$41-$E46</f>
        <v>490.30164999999977</v>
      </c>
      <c r="K9" s="28">
        <f>(K7*H9)-$E$26-$E$41-$E46</f>
        <v>-509.69835000000023</v>
      </c>
    </row>
    <row r="10" spans="1:11" x14ac:dyDescent="0.3">
      <c r="A10" s="5" t="s">
        <v>20</v>
      </c>
      <c r="B10" s="5" t="s">
        <v>9</v>
      </c>
      <c r="C10" s="13">
        <v>0.65</v>
      </c>
      <c r="D10" s="20">
        <v>20</v>
      </c>
      <c r="E10" s="28">
        <f t="shared" si="0"/>
        <v>13</v>
      </c>
      <c r="F10" s="34"/>
      <c r="G10" s="36" t="s">
        <v>21</v>
      </c>
      <c r="H10" s="39">
        <v>10000</v>
      </c>
      <c r="I10" s="28">
        <f>(I7*H10)-$E$26-$E$41-$E47</f>
        <v>-659.69835000000012</v>
      </c>
      <c r="J10" s="28">
        <f>(J7*H10)-$E$26-$E$41-$E47</f>
        <v>-1159.6983500000001</v>
      </c>
      <c r="K10" s="28">
        <f>(K7*H10)-$E$26-$E$41-$E47</f>
        <v>-1659.6983500000001</v>
      </c>
    </row>
    <row r="11" spans="1:11" x14ac:dyDescent="0.3">
      <c r="A11" s="5" t="s">
        <v>64</v>
      </c>
      <c r="B11" s="5" t="s">
        <v>22</v>
      </c>
      <c r="C11" s="13">
        <v>135</v>
      </c>
      <c r="D11" s="5">
        <v>1.5</v>
      </c>
      <c r="E11" s="28">
        <f t="shared" si="0"/>
        <v>202.5</v>
      </c>
      <c r="F11" s="34"/>
      <c r="G11" s="7"/>
      <c r="H11" s="56"/>
      <c r="I11" s="34"/>
      <c r="J11" s="34"/>
      <c r="K11" s="34"/>
    </row>
    <row r="12" spans="1:11" ht="15.6" x14ac:dyDescent="0.3">
      <c r="A12" s="5" t="s">
        <v>23</v>
      </c>
      <c r="B12" s="5" t="s">
        <v>24</v>
      </c>
      <c r="C12" s="13">
        <v>0.1</v>
      </c>
      <c r="D12" s="5">
        <v>7260</v>
      </c>
      <c r="E12" s="28">
        <f>(C12*D12)</f>
        <v>726</v>
      </c>
      <c r="F12" s="34"/>
      <c r="H12" s="47" t="s">
        <v>61</v>
      </c>
    </row>
    <row r="13" spans="1:11" x14ac:dyDescent="0.3">
      <c r="A13" s="5" t="s">
        <v>25</v>
      </c>
      <c r="B13" s="5" t="s">
        <v>26</v>
      </c>
      <c r="C13" s="13">
        <v>171.15</v>
      </c>
      <c r="D13" s="5">
        <v>1</v>
      </c>
      <c r="E13" s="28">
        <f t="shared" ref="E13:E14" si="1">C13*D13</f>
        <v>171.15</v>
      </c>
      <c r="F13" s="34"/>
      <c r="G13" s="7"/>
      <c r="H13" s="7"/>
      <c r="I13" s="15"/>
      <c r="J13" s="43" t="s">
        <v>63</v>
      </c>
      <c r="K13" s="46"/>
    </row>
    <row r="14" spans="1:11" x14ac:dyDescent="0.3">
      <c r="A14" s="5" t="s">
        <v>27</v>
      </c>
      <c r="B14" s="5" t="s">
        <v>28</v>
      </c>
      <c r="C14" s="13">
        <v>20</v>
      </c>
      <c r="D14" s="5">
        <v>6</v>
      </c>
      <c r="E14" s="28">
        <f t="shared" si="1"/>
        <v>120</v>
      </c>
      <c r="I14" s="48" t="s">
        <v>10</v>
      </c>
      <c r="J14" s="49" t="s">
        <v>11</v>
      </c>
      <c r="K14" s="48" t="s">
        <v>12</v>
      </c>
    </row>
    <row r="15" spans="1:11" x14ac:dyDescent="0.3">
      <c r="A15" s="5" t="s">
        <v>29</v>
      </c>
      <c r="B15" s="5" t="s">
        <v>26</v>
      </c>
      <c r="C15" s="13">
        <v>20</v>
      </c>
      <c r="D15" s="5">
        <v>7</v>
      </c>
      <c r="E15" s="28">
        <f>(C15*D15)</f>
        <v>140</v>
      </c>
      <c r="F15" s="34"/>
      <c r="G15" s="50" t="s">
        <v>14</v>
      </c>
      <c r="H15" s="51"/>
      <c r="I15" s="42">
        <v>0.25</v>
      </c>
      <c r="J15" s="45">
        <v>0.2</v>
      </c>
      <c r="K15" s="42">
        <v>0.15</v>
      </c>
    </row>
    <row r="16" spans="1:11" x14ac:dyDescent="0.3">
      <c r="A16" s="5" t="s">
        <v>30</v>
      </c>
      <c r="B16" s="5" t="s">
        <v>26</v>
      </c>
      <c r="C16" s="13">
        <v>130</v>
      </c>
      <c r="D16" s="5">
        <v>1</v>
      </c>
      <c r="E16" s="28">
        <f>C16*D16</f>
        <v>130</v>
      </c>
      <c r="F16" s="34"/>
      <c r="G16" s="52" t="s">
        <v>16</v>
      </c>
      <c r="H16" s="55">
        <v>30000</v>
      </c>
      <c r="I16" s="13">
        <f>I8/$H$8</f>
        <v>0.12134338833333332</v>
      </c>
      <c r="J16" s="13">
        <f>J8/$H$8</f>
        <v>7.1343388333333327E-2</v>
      </c>
      <c r="K16" s="13">
        <f>K8/$H$8</f>
        <v>2.1343388333333331E-2</v>
      </c>
    </row>
    <row r="17" spans="1:11" x14ac:dyDescent="0.3">
      <c r="A17" s="5" t="s">
        <v>31</v>
      </c>
      <c r="B17" s="5" t="s">
        <v>26</v>
      </c>
      <c r="C17" s="13">
        <v>25</v>
      </c>
      <c r="D17" s="5">
        <v>1</v>
      </c>
      <c r="E17" s="28">
        <f t="shared" ref="E17" si="2">C17*D17</f>
        <v>25</v>
      </c>
      <c r="F17" s="34"/>
      <c r="G17" s="52" t="s">
        <v>19</v>
      </c>
      <c r="H17" s="55">
        <v>20000</v>
      </c>
      <c r="I17" s="13">
        <f>I9/$H$9</f>
        <v>7.4515082499999996E-2</v>
      </c>
      <c r="J17" s="13">
        <f>J9/$H$9</f>
        <v>2.451508249999999E-2</v>
      </c>
      <c r="K17" s="13">
        <f>K9/$H$9</f>
        <v>-2.5484917500000013E-2</v>
      </c>
    </row>
    <row r="18" spans="1:11" x14ac:dyDescent="0.3">
      <c r="A18" s="5" t="s">
        <v>71</v>
      </c>
      <c r="B18" s="5" t="s">
        <v>33</v>
      </c>
      <c r="C18" s="13">
        <v>34.75</v>
      </c>
      <c r="D18" s="5">
        <v>0.5</v>
      </c>
      <c r="E18" s="28">
        <f t="shared" ref="E18:E19" si="3">C18*D18</f>
        <v>17.375</v>
      </c>
      <c r="F18" s="34"/>
      <c r="G18" s="52" t="s">
        <v>21</v>
      </c>
      <c r="H18" s="55">
        <v>10000</v>
      </c>
      <c r="I18" s="13">
        <f>I10/$H$10</f>
        <v>-6.5969835000000018E-2</v>
      </c>
      <c r="J18" s="13">
        <f>J10/$H$10</f>
        <v>-0.11596983500000001</v>
      </c>
      <c r="K18" s="13">
        <f>K10/$H$10</f>
        <v>-0.16596983500000001</v>
      </c>
    </row>
    <row r="19" spans="1:11" x14ac:dyDescent="0.3">
      <c r="A19" s="5" t="s">
        <v>72</v>
      </c>
      <c r="B19" s="5" t="s">
        <v>32</v>
      </c>
      <c r="C19" s="13">
        <v>6.67</v>
      </c>
      <c r="D19" s="5">
        <v>1</v>
      </c>
      <c r="E19" s="28">
        <f t="shared" si="3"/>
        <v>6.67</v>
      </c>
      <c r="F19" s="34"/>
    </row>
    <row r="20" spans="1:11" x14ac:dyDescent="0.3">
      <c r="A20" s="5" t="s">
        <v>34</v>
      </c>
      <c r="B20" s="5" t="s">
        <v>32</v>
      </c>
      <c r="C20" s="13">
        <v>4.79</v>
      </c>
      <c r="D20" s="5">
        <f>7*3</f>
        <v>21</v>
      </c>
      <c r="E20" s="28">
        <f>C20*D20</f>
        <v>100.59</v>
      </c>
      <c r="F20" s="34"/>
      <c r="G20" s="53" t="s">
        <v>62</v>
      </c>
      <c r="H20" s="51"/>
      <c r="I20" s="51"/>
    </row>
    <row r="21" spans="1:11" x14ac:dyDescent="0.3">
      <c r="A21" s="5" t="s">
        <v>66</v>
      </c>
      <c r="B21" s="5" t="s">
        <v>33</v>
      </c>
      <c r="C21" s="13">
        <v>2</v>
      </c>
      <c r="D21" s="5">
        <v>14</v>
      </c>
      <c r="E21" s="28">
        <f>C21*D21</f>
        <v>28</v>
      </c>
      <c r="F21" s="34"/>
      <c r="G21" s="50" t="s">
        <v>14</v>
      </c>
      <c r="H21" s="51"/>
      <c r="I21" s="54"/>
    </row>
    <row r="22" spans="1:11" x14ac:dyDescent="0.3">
      <c r="A22" s="5" t="s">
        <v>65</v>
      </c>
      <c r="B22" s="5" t="s">
        <v>33</v>
      </c>
      <c r="C22" s="13">
        <v>2.3199999999999998</v>
      </c>
      <c r="D22" s="5">
        <v>10</v>
      </c>
      <c r="E22" s="28">
        <f>C22*D22</f>
        <v>23.2</v>
      </c>
      <c r="F22" s="34"/>
      <c r="G22" s="52" t="s">
        <v>16</v>
      </c>
      <c r="H22" s="55">
        <v>30000</v>
      </c>
      <c r="I22" s="13">
        <f>$E$49/H22</f>
        <v>0.116989945</v>
      </c>
    </row>
    <row r="23" spans="1:11" x14ac:dyDescent="0.3">
      <c r="A23" s="5" t="s">
        <v>74</v>
      </c>
      <c r="B23" s="5" t="s">
        <v>33</v>
      </c>
      <c r="C23" s="13">
        <v>1.33</v>
      </c>
      <c r="D23" s="5">
        <v>12</v>
      </c>
      <c r="E23" s="28">
        <f>C23*D23</f>
        <v>15.96</v>
      </c>
      <c r="F23" s="34"/>
      <c r="G23" s="52" t="s">
        <v>19</v>
      </c>
      <c r="H23" s="55">
        <v>20000</v>
      </c>
      <c r="I23" s="13">
        <f>$E$49/H23</f>
        <v>0.1754849175</v>
      </c>
    </row>
    <row r="24" spans="1:11" x14ac:dyDescent="0.3">
      <c r="A24" s="5" t="s">
        <v>35</v>
      </c>
      <c r="B24" s="5" t="s">
        <v>36</v>
      </c>
      <c r="C24" s="13">
        <v>70</v>
      </c>
      <c r="D24" s="5">
        <v>1.5</v>
      </c>
      <c r="E24" s="28">
        <f>(C24*D24)</f>
        <v>105</v>
      </c>
      <c r="F24" s="34"/>
      <c r="G24" s="52" t="s">
        <v>21</v>
      </c>
      <c r="H24" s="55">
        <v>10000</v>
      </c>
      <c r="I24" s="13">
        <f>$E$49/H24</f>
        <v>0.35096983500000001</v>
      </c>
    </row>
    <row r="25" spans="1:11" ht="15" x14ac:dyDescent="0.3">
      <c r="A25" s="5" t="s">
        <v>73</v>
      </c>
      <c r="B25" s="13">
        <f>SUM(E6:E24)</f>
        <v>2067.4450000000002</v>
      </c>
      <c r="C25" s="20">
        <v>6</v>
      </c>
      <c r="D25" s="24">
        <v>0.06</v>
      </c>
      <c r="E25" s="28">
        <f>B25*(C25/12)*D25</f>
        <v>62.023350000000001</v>
      </c>
      <c r="F25" s="34"/>
    </row>
    <row r="26" spans="1:11" x14ac:dyDescent="0.3">
      <c r="A26" s="6" t="s">
        <v>37</v>
      </c>
      <c r="B26" s="14"/>
      <c r="C26" s="14"/>
      <c r="D26" s="14"/>
      <c r="E26" s="29">
        <f>SUM(E6:E25)</f>
        <v>2129.4683500000001</v>
      </c>
      <c r="F26" s="34"/>
      <c r="G26" s="57"/>
      <c r="H26" s="40"/>
      <c r="I26" s="7"/>
      <c r="J26" s="7"/>
      <c r="K26" s="7"/>
    </row>
    <row r="27" spans="1:11" x14ac:dyDescent="0.3">
      <c r="F27" s="34"/>
      <c r="G27" s="57"/>
      <c r="H27" s="40"/>
      <c r="I27" s="7"/>
      <c r="J27" s="7"/>
      <c r="K27" s="7"/>
    </row>
    <row r="28" spans="1:11" x14ac:dyDescent="0.3">
      <c r="A28" s="3" t="s">
        <v>38</v>
      </c>
      <c r="B28" s="15"/>
      <c r="C28" s="15"/>
      <c r="D28" s="15"/>
      <c r="E28" s="15"/>
      <c r="G28" s="7"/>
      <c r="H28" s="58"/>
      <c r="I28" s="7"/>
      <c r="J28" s="7"/>
      <c r="K28" s="7"/>
    </row>
    <row r="29" spans="1:11" x14ac:dyDescent="0.3">
      <c r="A29" s="4" t="s">
        <v>3</v>
      </c>
      <c r="B29" s="4" t="s">
        <v>4</v>
      </c>
      <c r="C29" s="4" t="s">
        <v>5</v>
      </c>
      <c r="D29" s="4" t="s">
        <v>6</v>
      </c>
      <c r="E29" s="27" t="s">
        <v>7</v>
      </c>
      <c r="G29" s="7"/>
      <c r="H29" s="58"/>
      <c r="I29" s="7"/>
      <c r="J29" s="7"/>
      <c r="K29" s="7"/>
    </row>
    <row r="30" spans="1:11" x14ac:dyDescent="0.3">
      <c r="A30" s="5" t="s">
        <v>55</v>
      </c>
      <c r="B30" s="5" t="s">
        <v>39</v>
      </c>
      <c r="C30" s="13">
        <v>9.3699999999999992</v>
      </c>
      <c r="D30" s="5">
        <v>1</v>
      </c>
      <c r="E30" s="28">
        <f>C30*D30</f>
        <v>9.3699999999999992</v>
      </c>
      <c r="F30" s="34"/>
      <c r="G30" s="7"/>
      <c r="H30" s="59"/>
      <c r="I30" s="7"/>
      <c r="J30" s="7"/>
      <c r="K30" s="7"/>
    </row>
    <row r="31" spans="1:11" x14ac:dyDescent="0.3">
      <c r="A31" s="5" t="s">
        <v>56</v>
      </c>
      <c r="B31" s="5" t="s">
        <v>39</v>
      </c>
      <c r="C31" s="13">
        <v>10.36</v>
      </c>
      <c r="D31" s="5">
        <v>8</v>
      </c>
      <c r="E31" s="28">
        <f t="shared" ref="E31" si="4">C31*D31</f>
        <v>82.88</v>
      </c>
      <c r="F31" s="30"/>
      <c r="G31" s="7"/>
      <c r="H31" s="60"/>
      <c r="I31" s="7"/>
      <c r="J31" s="7"/>
      <c r="K31" s="7"/>
    </row>
    <row r="32" spans="1:11" x14ac:dyDescent="0.3">
      <c r="A32" s="5" t="s">
        <v>40</v>
      </c>
      <c r="B32" s="5" t="s">
        <v>26</v>
      </c>
      <c r="C32" s="13">
        <v>18.96</v>
      </c>
      <c r="D32" s="5">
        <v>1</v>
      </c>
      <c r="E32" s="28">
        <f t="shared" ref="E32:E40" si="5">C32*D32</f>
        <v>18.96</v>
      </c>
      <c r="F32" s="30"/>
      <c r="G32" s="7"/>
      <c r="H32" s="7"/>
      <c r="I32" s="19"/>
      <c r="J32" s="7"/>
      <c r="K32" s="7"/>
    </row>
    <row r="33" spans="1:11" x14ac:dyDescent="0.3">
      <c r="A33" s="5" t="s">
        <v>41</v>
      </c>
      <c r="B33" s="5" t="s">
        <v>39</v>
      </c>
      <c r="C33" s="13">
        <v>31.59</v>
      </c>
      <c r="D33" s="5">
        <v>1</v>
      </c>
      <c r="E33" s="28">
        <f t="shared" si="5"/>
        <v>31.59</v>
      </c>
      <c r="F33" s="61"/>
      <c r="G33" s="7"/>
      <c r="H33" s="58"/>
      <c r="I33" s="7"/>
      <c r="J33" s="58"/>
      <c r="K33" s="7"/>
    </row>
    <row r="34" spans="1:11" x14ac:dyDescent="0.3">
      <c r="A34" s="5" t="s">
        <v>42</v>
      </c>
      <c r="B34" s="5" t="s">
        <v>26</v>
      </c>
      <c r="C34" s="13">
        <v>24.2</v>
      </c>
      <c r="D34" s="5">
        <v>1</v>
      </c>
      <c r="E34" s="28">
        <f t="shared" si="5"/>
        <v>24.2</v>
      </c>
      <c r="F34" s="34"/>
      <c r="G34" s="7"/>
      <c r="H34" s="60"/>
      <c r="I34" s="7"/>
      <c r="J34" s="7"/>
      <c r="K34" s="7"/>
    </row>
    <row r="35" spans="1:11" x14ac:dyDescent="0.3">
      <c r="A35" s="5" t="s">
        <v>43</v>
      </c>
      <c r="B35" s="5" t="s">
        <v>26</v>
      </c>
      <c r="C35" s="13">
        <v>20.190000000000001</v>
      </c>
      <c r="D35" s="5">
        <v>1</v>
      </c>
      <c r="E35" s="28">
        <f t="shared" si="5"/>
        <v>20.190000000000001</v>
      </c>
      <c r="F35" s="34"/>
      <c r="G35" s="7"/>
      <c r="H35" s="60"/>
      <c r="I35" s="7"/>
      <c r="J35" s="7"/>
      <c r="K35" s="7"/>
    </row>
    <row r="36" spans="1:11" x14ac:dyDescent="0.3">
      <c r="A36" s="5" t="s">
        <v>44</v>
      </c>
      <c r="B36" s="5" t="s">
        <v>26</v>
      </c>
      <c r="C36" s="13">
        <v>12.64</v>
      </c>
      <c r="D36" s="5">
        <v>1</v>
      </c>
      <c r="E36" s="28">
        <f t="shared" si="5"/>
        <v>12.64</v>
      </c>
      <c r="F36" s="34"/>
      <c r="G36" s="7"/>
      <c r="H36" s="40"/>
      <c r="I36" s="7"/>
      <c r="J36" s="7"/>
      <c r="K36" s="7"/>
    </row>
    <row r="37" spans="1:11" x14ac:dyDescent="0.3">
      <c r="A37" s="5" t="s">
        <v>45</v>
      </c>
      <c r="B37" s="5" t="s">
        <v>26</v>
      </c>
      <c r="C37" s="13">
        <v>18.96</v>
      </c>
      <c r="D37" s="5">
        <v>1</v>
      </c>
      <c r="E37" s="28">
        <f t="shared" si="5"/>
        <v>18.96</v>
      </c>
      <c r="F37" s="34"/>
    </row>
    <row r="38" spans="1:11" ht="15" x14ac:dyDescent="0.3">
      <c r="A38" s="5" t="s">
        <v>68</v>
      </c>
      <c r="B38" s="5" t="s">
        <v>26</v>
      </c>
      <c r="C38" s="13">
        <v>250</v>
      </c>
      <c r="D38" s="5">
        <v>1</v>
      </c>
      <c r="E38" s="28">
        <f t="shared" si="5"/>
        <v>250</v>
      </c>
      <c r="F38" s="34"/>
    </row>
    <row r="39" spans="1:11" x14ac:dyDescent="0.3">
      <c r="A39" s="5" t="s">
        <v>57</v>
      </c>
      <c r="B39" s="5" t="s">
        <v>26</v>
      </c>
      <c r="C39" s="13">
        <v>150</v>
      </c>
      <c r="D39" s="5">
        <v>1</v>
      </c>
      <c r="E39" s="28">
        <f t="shared" si="5"/>
        <v>150</v>
      </c>
      <c r="F39" s="34"/>
    </row>
    <row r="40" spans="1:11" ht="15" x14ac:dyDescent="0.3">
      <c r="A40" s="5" t="s">
        <v>67</v>
      </c>
      <c r="B40" s="5" t="s">
        <v>46</v>
      </c>
      <c r="C40" s="13">
        <v>7.68</v>
      </c>
      <c r="D40" s="5">
        <v>8</v>
      </c>
      <c r="E40" s="28">
        <f t="shared" si="5"/>
        <v>61.44</v>
      </c>
      <c r="F40" s="34"/>
    </row>
    <row r="41" spans="1:11" x14ac:dyDescent="0.3">
      <c r="A41" s="6" t="s">
        <v>47</v>
      </c>
      <c r="B41" s="14"/>
      <c r="C41" s="14"/>
      <c r="D41" s="14"/>
      <c r="E41" s="29">
        <f>SUM(E30:E40)</f>
        <v>680.23</v>
      </c>
      <c r="F41" s="34"/>
      <c r="G41" s="7"/>
      <c r="H41" s="7"/>
      <c r="I41" s="7"/>
      <c r="J41" s="7"/>
      <c r="K41" s="7"/>
    </row>
    <row r="42" spans="1:11" x14ac:dyDescent="0.3">
      <c r="A42" s="8"/>
      <c r="B42" s="7"/>
      <c r="C42" s="7"/>
      <c r="D42" s="7"/>
      <c r="E42" s="30"/>
      <c r="F42" s="34"/>
      <c r="G42" s="7"/>
      <c r="H42" s="7"/>
      <c r="I42" s="7"/>
      <c r="J42" s="7"/>
      <c r="K42" s="7"/>
    </row>
    <row r="43" spans="1:11" x14ac:dyDescent="0.3">
      <c r="A43" s="3" t="s">
        <v>48</v>
      </c>
      <c r="B43" s="15"/>
      <c r="C43" s="15"/>
      <c r="D43" s="15"/>
      <c r="E43" s="15"/>
      <c r="F43" s="34"/>
      <c r="G43" s="7"/>
      <c r="H43" s="7"/>
      <c r="I43" s="7"/>
      <c r="J43" s="7"/>
      <c r="K43" s="7"/>
    </row>
    <row r="44" spans="1:11" x14ac:dyDescent="0.3">
      <c r="A44" s="4" t="s">
        <v>3</v>
      </c>
      <c r="B44" s="4" t="s">
        <v>4</v>
      </c>
      <c r="C44" s="4" t="s">
        <v>5</v>
      </c>
      <c r="D44" s="4" t="s">
        <v>6</v>
      </c>
      <c r="E44" s="27" t="s">
        <v>7</v>
      </c>
      <c r="F44" s="34"/>
      <c r="G44" s="7"/>
      <c r="H44" s="7"/>
      <c r="I44" s="7"/>
      <c r="J44" s="7"/>
      <c r="K44" s="7"/>
    </row>
    <row r="45" spans="1:11" x14ac:dyDescent="0.3">
      <c r="A45" s="5" t="s">
        <v>49</v>
      </c>
      <c r="B45" s="5" t="s">
        <v>50</v>
      </c>
      <c r="C45" s="21">
        <v>3.5000000000000003E-2</v>
      </c>
      <c r="D45" s="25">
        <f>H8</f>
        <v>30000</v>
      </c>
      <c r="E45" s="28">
        <f>C45*D45</f>
        <v>1050</v>
      </c>
      <c r="F45" s="34"/>
      <c r="G45" s="7"/>
      <c r="H45" s="7"/>
      <c r="I45" s="7"/>
      <c r="J45" s="7"/>
      <c r="K45" s="7"/>
    </row>
    <row r="46" spans="1:11" x14ac:dyDescent="0.3">
      <c r="A46" s="5" t="s">
        <v>51</v>
      </c>
      <c r="B46" s="5" t="s">
        <v>50</v>
      </c>
      <c r="C46" s="21">
        <v>3.5000000000000003E-2</v>
      </c>
      <c r="D46" s="25">
        <f>H9</f>
        <v>20000</v>
      </c>
      <c r="E46" s="28">
        <f>C46*D46</f>
        <v>700.00000000000011</v>
      </c>
      <c r="F46" s="30"/>
      <c r="G46" s="7"/>
      <c r="H46" s="7"/>
      <c r="I46" s="7"/>
      <c r="J46" s="7"/>
      <c r="K46" s="7"/>
    </row>
    <row r="47" spans="1:11" x14ac:dyDescent="0.3">
      <c r="A47" s="5" t="s">
        <v>52</v>
      </c>
      <c r="B47" s="5" t="s">
        <v>50</v>
      </c>
      <c r="C47" s="21">
        <v>3.5000000000000003E-2</v>
      </c>
      <c r="D47" s="25">
        <f>H10</f>
        <v>10000</v>
      </c>
      <c r="E47" s="28">
        <f>C47*D47</f>
        <v>350.00000000000006</v>
      </c>
      <c r="F47" s="34"/>
      <c r="G47" s="7"/>
      <c r="H47" s="7"/>
      <c r="I47" s="7"/>
      <c r="J47" s="7"/>
      <c r="K47" s="7"/>
    </row>
    <row r="48" spans="1:11" x14ac:dyDescent="0.3">
      <c r="A48" s="8"/>
      <c r="B48" s="7"/>
      <c r="C48" s="7"/>
      <c r="D48" s="7"/>
      <c r="E48" s="30"/>
      <c r="F48" s="34"/>
      <c r="G48" s="7"/>
      <c r="H48" s="7"/>
      <c r="I48" s="7"/>
      <c r="J48" s="7"/>
      <c r="K48" s="7"/>
    </row>
    <row r="49" spans="1:11" x14ac:dyDescent="0.3">
      <c r="A49" s="9" t="s">
        <v>58</v>
      </c>
      <c r="B49" s="16"/>
      <c r="C49" s="22"/>
      <c r="D49" s="22"/>
      <c r="E49" s="31">
        <f>E26+E41+E46</f>
        <v>3509.6983500000001</v>
      </c>
      <c r="F49" s="34"/>
      <c r="G49" s="7"/>
      <c r="H49" s="7"/>
      <c r="I49" s="7"/>
      <c r="J49" s="7"/>
      <c r="K49" s="7"/>
    </row>
    <row r="50" spans="1:11" x14ac:dyDescent="0.3">
      <c r="A50" s="9" t="s">
        <v>59</v>
      </c>
      <c r="B50" s="16"/>
      <c r="C50" s="22"/>
      <c r="D50" s="22"/>
      <c r="E50" s="31">
        <f>H9*J7</f>
        <v>4000</v>
      </c>
      <c r="F50" s="34"/>
      <c r="G50" s="7"/>
      <c r="H50" s="7"/>
      <c r="I50" s="7"/>
      <c r="J50" s="7"/>
      <c r="K50" s="7"/>
    </row>
    <row r="51" spans="1:11" x14ac:dyDescent="0.3">
      <c r="A51" s="9" t="s">
        <v>60</v>
      </c>
      <c r="B51" s="17"/>
      <c r="C51" s="23"/>
      <c r="D51" s="23"/>
      <c r="E51" s="32">
        <f>SUM(E50-E49)</f>
        <v>490.30164999999988</v>
      </c>
      <c r="F51" s="34"/>
      <c r="G51" s="37"/>
      <c r="H51" s="37"/>
      <c r="I51" s="37"/>
      <c r="J51" s="37"/>
      <c r="K51" s="37"/>
    </row>
    <row r="52" spans="1:11" x14ac:dyDescent="0.3">
      <c r="A52" s="7"/>
      <c r="B52" s="7"/>
      <c r="C52" s="7"/>
      <c r="D52" s="7"/>
      <c r="E52" s="7"/>
      <c r="F52" s="34"/>
      <c r="G52" s="37"/>
      <c r="H52" s="37"/>
      <c r="I52" s="37"/>
      <c r="J52" s="37"/>
      <c r="K52" s="37"/>
    </row>
    <row r="53" spans="1:11" ht="15" x14ac:dyDescent="0.3">
      <c r="A53" s="7" t="s">
        <v>70</v>
      </c>
      <c r="B53" s="7"/>
      <c r="C53" s="7"/>
      <c r="D53" s="7"/>
      <c r="E53" s="7"/>
      <c r="F53" s="34"/>
      <c r="G53" s="37"/>
      <c r="H53" s="37"/>
      <c r="I53" s="37"/>
      <c r="J53" s="37"/>
      <c r="K53" s="37"/>
    </row>
    <row r="54" spans="1:11" x14ac:dyDescent="0.3">
      <c r="A54" s="7"/>
      <c r="B54" s="7"/>
      <c r="C54" s="7"/>
      <c r="D54" s="7"/>
      <c r="E54" s="7"/>
      <c r="F54" s="34"/>
      <c r="G54" s="37"/>
      <c r="H54" s="37"/>
      <c r="I54" s="37"/>
      <c r="J54" s="37"/>
      <c r="K54" s="37"/>
    </row>
    <row r="55" spans="1:11" ht="15" x14ac:dyDescent="0.3">
      <c r="A55" s="7" t="s">
        <v>69</v>
      </c>
      <c r="B55" s="7"/>
      <c r="C55" s="7"/>
      <c r="D55" s="7"/>
      <c r="E55" s="7"/>
      <c r="F55" s="62"/>
      <c r="G55" s="37"/>
      <c r="H55" s="37"/>
      <c r="I55" s="37"/>
      <c r="J55" s="37"/>
      <c r="K55" s="37"/>
    </row>
    <row r="56" spans="1:11" x14ac:dyDescent="0.3">
      <c r="A56" s="7" t="s">
        <v>53</v>
      </c>
      <c r="B56" s="7"/>
      <c r="C56" s="7"/>
      <c r="D56" s="7"/>
      <c r="E56" s="7"/>
      <c r="F56" s="33"/>
      <c r="G56" s="37"/>
      <c r="H56" s="37"/>
      <c r="I56" s="37"/>
      <c r="J56" s="37"/>
      <c r="K56" s="37"/>
    </row>
    <row r="57" spans="1:11" x14ac:dyDescent="0.3">
      <c r="F57" s="33"/>
      <c r="G57" s="38"/>
      <c r="H57" s="37"/>
      <c r="I57" s="37"/>
      <c r="J57" s="37"/>
      <c r="K57" s="37"/>
    </row>
    <row r="58" spans="1:11" x14ac:dyDescent="0.3">
      <c r="G58" s="7"/>
      <c r="H58" s="7"/>
      <c r="J58" s="37"/>
      <c r="K58" s="37"/>
    </row>
    <row r="59" spans="1:11" x14ac:dyDescent="0.3">
      <c r="A59" t="s">
        <v>89</v>
      </c>
      <c r="B59" s="18"/>
      <c r="C59" s="18"/>
      <c r="D59" s="18"/>
      <c r="E59" s="33"/>
      <c r="F59" s="33"/>
      <c r="G59" s="37"/>
      <c r="H59" s="37" t="s">
        <v>90</v>
      </c>
      <c r="I59" s="37"/>
      <c r="J59" s="37"/>
      <c r="K59" s="37"/>
    </row>
    <row r="60" spans="1:11" x14ac:dyDescent="0.3">
      <c r="B60" s="7"/>
      <c r="C60" s="7"/>
      <c r="D60" s="7"/>
      <c r="E60" s="7"/>
      <c r="F60" s="7"/>
      <c r="J60" s="7"/>
      <c r="K60" s="7"/>
    </row>
    <row r="61" spans="1:11" x14ac:dyDescent="0.3">
      <c r="G61" s="7"/>
      <c r="H61" s="7"/>
      <c r="I61" s="7"/>
      <c r="J61" s="7"/>
      <c r="K61" s="7"/>
    </row>
    <row r="62" spans="1:11" x14ac:dyDescent="0.3">
      <c r="G62" s="7"/>
      <c r="H62" s="7"/>
      <c r="I62" s="7"/>
      <c r="J62" s="7"/>
      <c r="K62" s="7"/>
    </row>
    <row r="63" spans="1:11" x14ac:dyDescent="0.3">
      <c r="F63" s="7"/>
      <c r="G63" s="7"/>
      <c r="H63" s="7"/>
      <c r="I63" s="7"/>
      <c r="J63" s="7"/>
      <c r="K63" s="7"/>
    </row>
    <row r="64" spans="1:11" x14ac:dyDescent="0.3">
      <c r="G64" s="7"/>
      <c r="H64" s="7"/>
      <c r="I64" s="7"/>
      <c r="J64" s="7"/>
      <c r="K64" s="7"/>
    </row>
    <row r="65" spans="7:11" x14ac:dyDescent="0.3">
      <c r="G65" s="7"/>
      <c r="H65" s="7"/>
      <c r="I65" s="7"/>
      <c r="J65" s="7"/>
      <c r="K65" s="7"/>
    </row>
  </sheetData>
  <mergeCells count="1">
    <mergeCell ref="I4:K4"/>
  </mergeCells>
  <phoneticPr fontId="15" type="noConversion"/>
  <pageMargins left="0.7" right="0.7" top="0.75" bottom="0.75" header="0.3" footer="0.3"/>
  <pageSetup scale="67" orientation="portrait" r:id="rId1"/>
  <ignoredErrors>
    <ignoredError sqref="E1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7FBF1-2D71-48BA-917C-9D291554A48D}">
  <sheetPr>
    <pageSetUpPr fitToPage="1"/>
  </sheetPr>
  <dimension ref="A1:K80"/>
  <sheetViews>
    <sheetView topLeftCell="A54" workbookViewId="0">
      <selection activeCell="E78" sqref="E78"/>
    </sheetView>
  </sheetViews>
  <sheetFormatPr defaultRowHeight="14.4" x14ac:dyDescent="0.3"/>
  <cols>
    <col min="1" max="1" width="28.33203125" customWidth="1"/>
    <col min="2" max="2" width="10.88671875" customWidth="1"/>
    <col min="5" max="5" width="9.88671875" bestFit="1" customWidth="1"/>
    <col min="6" max="6" width="9.109375"/>
    <col min="7" max="7" width="10.88671875" customWidth="1"/>
    <col min="8" max="8" width="11" customWidth="1"/>
    <col min="9" max="10" width="10.6640625" customWidth="1"/>
    <col min="11" max="11" width="14" customWidth="1"/>
  </cols>
  <sheetData>
    <row r="1" spans="1:11" ht="15.6" x14ac:dyDescent="0.3">
      <c r="A1" s="1" t="s">
        <v>81</v>
      </c>
      <c r="B1" s="10"/>
      <c r="C1" s="19"/>
      <c r="D1" s="10"/>
      <c r="E1" s="7"/>
      <c r="F1" s="7"/>
      <c r="G1" s="7"/>
      <c r="H1" s="7"/>
      <c r="I1" s="7"/>
      <c r="J1" s="7"/>
      <c r="K1" s="7"/>
    </row>
    <row r="2" spans="1:11" ht="15.6" x14ac:dyDescent="0.3">
      <c r="A2" s="2" t="s">
        <v>88</v>
      </c>
      <c r="B2" s="10"/>
      <c r="C2" s="10"/>
      <c r="D2" s="10"/>
      <c r="E2" s="7"/>
      <c r="F2" s="7"/>
      <c r="G2" s="7"/>
      <c r="H2" s="7"/>
      <c r="I2" s="7"/>
      <c r="J2" s="7"/>
      <c r="K2" s="7"/>
    </row>
    <row r="3" spans="1:11" ht="15.6" x14ac:dyDescent="0.3">
      <c r="A3" s="1" t="s">
        <v>0</v>
      </c>
      <c r="B3" s="11"/>
      <c r="C3" s="7"/>
      <c r="D3" s="10"/>
      <c r="E3" s="7"/>
      <c r="F3" s="7"/>
      <c r="G3" s="7"/>
      <c r="H3" s="7"/>
      <c r="I3" s="7"/>
      <c r="J3" s="7"/>
      <c r="K3" s="7"/>
    </row>
    <row r="4" spans="1:11" ht="15.6" x14ac:dyDescent="0.3">
      <c r="A4" s="3" t="s">
        <v>1</v>
      </c>
      <c r="B4" s="12"/>
      <c r="C4" s="12"/>
      <c r="D4" s="12"/>
      <c r="E4" s="26"/>
      <c r="F4" s="7"/>
      <c r="G4" s="7"/>
      <c r="H4" s="7"/>
      <c r="I4" s="74" t="s">
        <v>2</v>
      </c>
      <c r="J4" s="74"/>
      <c r="K4" s="74"/>
    </row>
    <row r="5" spans="1:11" x14ac:dyDescent="0.3">
      <c r="A5" s="4" t="s">
        <v>3</v>
      </c>
      <c r="B5" s="4" t="s">
        <v>4</v>
      </c>
      <c r="C5" s="4" t="s">
        <v>5</v>
      </c>
      <c r="D5" s="4" t="s">
        <v>6</v>
      </c>
      <c r="E5" s="27" t="s">
        <v>7</v>
      </c>
      <c r="F5" s="61"/>
      <c r="G5" s="7"/>
      <c r="H5" s="7"/>
      <c r="I5" s="15"/>
      <c r="J5" s="43" t="s">
        <v>63</v>
      </c>
      <c r="K5" s="46"/>
    </row>
    <row r="6" spans="1:11" x14ac:dyDescent="0.3">
      <c r="A6" s="5" t="s">
        <v>8</v>
      </c>
      <c r="B6" s="5" t="s">
        <v>9</v>
      </c>
      <c r="C6" s="65">
        <v>0.7</v>
      </c>
      <c r="D6" s="64">
        <v>150</v>
      </c>
      <c r="E6" s="28">
        <f t="shared" ref="E6:E11" si="0">(C6*D6)</f>
        <v>105</v>
      </c>
      <c r="F6" s="34"/>
      <c r="G6" s="19"/>
      <c r="H6" s="19"/>
      <c r="I6" s="41" t="s">
        <v>10</v>
      </c>
      <c r="J6" s="44" t="s">
        <v>11</v>
      </c>
      <c r="K6" s="41" t="s">
        <v>12</v>
      </c>
    </row>
    <row r="7" spans="1:11" x14ac:dyDescent="0.3">
      <c r="A7" s="5" t="s">
        <v>13</v>
      </c>
      <c r="B7" s="5" t="s">
        <v>9</v>
      </c>
      <c r="C7" s="65">
        <v>0.76</v>
      </c>
      <c r="D7" s="64">
        <v>50</v>
      </c>
      <c r="E7" s="28">
        <f t="shared" si="0"/>
        <v>38</v>
      </c>
      <c r="F7" s="34"/>
      <c r="G7" s="35" t="s">
        <v>14</v>
      </c>
      <c r="H7" s="3"/>
      <c r="I7" s="69">
        <v>0.25</v>
      </c>
      <c r="J7" s="70">
        <v>0.2</v>
      </c>
      <c r="K7" s="69">
        <v>0.15</v>
      </c>
    </row>
    <row r="8" spans="1:11" x14ac:dyDescent="0.3">
      <c r="A8" s="5" t="s">
        <v>15</v>
      </c>
      <c r="B8" s="5" t="s">
        <v>9</v>
      </c>
      <c r="C8" s="65">
        <v>0.4</v>
      </c>
      <c r="D8" s="64">
        <v>100</v>
      </c>
      <c r="E8" s="28">
        <f t="shared" si="0"/>
        <v>40</v>
      </c>
      <c r="F8" s="34"/>
      <c r="G8" s="36" t="s">
        <v>16</v>
      </c>
      <c r="H8" s="71">
        <v>30000</v>
      </c>
      <c r="I8" s="28">
        <f>(I7*H8)-$E$34-$E$56-$E60</f>
        <v>3640.3016499999994</v>
      </c>
      <c r="J8" s="28">
        <f>(J7*H8)-$E$34-$E$56-$E60</f>
        <v>2140.3016499999999</v>
      </c>
      <c r="K8" s="28">
        <f>(K7*H8)-$E$34-$E$56-$E60</f>
        <v>640.30164999999988</v>
      </c>
    </row>
    <row r="9" spans="1:11" x14ac:dyDescent="0.3">
      <c r="A9" s="5" t="s">
        <v>17</v>
      </c>
      <c r="B9" s="5" t="s">
        <v>18</v>
      </c>
      <c r="C9" s="65">
        <v>60</v>
      </c>
      <c r="D9" s="64">
        <v>1</v>
      </c>
      <c r="E9" s="28">
        <f t="shared" si="0"/>
        <v>60</v>
      </c>
      <c r="F9" s="34"/>
      <c r="G9" s="36" t="s">
        <v>19</v>
      </c>
      <c r="H9" s="71">
        <v>20000</v>
      </c>
      <c r="I9" s="28">
        <f>(I7*H9)-$E$34-$E$56-$E61</f>
        <v>1490.3016499999999</v>
      </c>
      <c r="J9" s="28">
        <f>(J7*H9)-$E$34-$E$56-$E61</f>
        <v>490.30164999999977</v>
      </c>
      <c r="K9" s="28">
        <f>(K7*H9)-$E$34-$E$56-$E61</f>
        <v>-509.69835000000023</v>
      </c>
    </row>
    <row r="10" spans="1:11" x14ac:dyDescent="0.3">
      <c r="A10" s="5" t="s">
        <v>20</v>
      </c>
      <c r="B10" s="5" t="s">
        <v>9</v>
      </c>
      <c r="C10" s="65">
        <v>0.65</v>
      </c>
      <c r="D10" s="66">
        <v>20</v>
      </c>
      <c r="E10" s="28">
        <f t="shared" si="0"/>
        <v>13</v>
      </c>
      <c r="F10" s="34"/>
      <c r="G10" s="36" t="s">
        <v>21</v>
      </c>
      <c r="H10" s="71">
        <v>10000</v>
      </c>
      <c r="I10" s="28">
        <f>(I7*H10)-$E$34-$E$56-$E62</f>
        <v>-659.69835000000012</v>
      </c>
      <c r="J10" s="28">
        <f>(J7*H10)-$E$34-$E$56-$E62</f>
        <v>-1159.6983500000001</v>
      </c>
      <c r="K10" s="28">
        <f>(K7*H10)-$E$34-$E$56-$E62</f>
        <v>-1659.6983500000001</v>
      </c>
    </row>
    <row r="11" spans="1:11" x14ac:dyDescent="0.3">
      <c r="A11" s="5" t="s">
        <v>64</v>
      </c>
      <c r="B11" s="5" t="s">
        <v>22</v>
      </c>
      <c r="C11" s="65">
        <v>135</v>
      </c>
      <c r="D11" s="64">
        <v>1.5</v>
      </c>
      <c r="E11" s="28">
        <f t="shared" si="0"/>
        <v>202.5</v>
      </c>
      <c r="F11" s="34"/>
      <c r="G11" s="7"/>
      <c r="H11" s="56"/>
      <c r="I11" s="34"/>
      <c r="J11" s="34"/>
      <c r="K11" s="34"/>
    </row>
    <row r="12" spans="1:11" ht="15.6" x14ac:dyDescent="0.3">
      <c r="A12" s="5" t="s">
        <v>23</v>
      </c>
      <c r="B12" s="5" t="s">
        <v>24</v>
      </c>
      <c r="C12" s="65">
        <v>0.1</v>
      </c>
      <c r="D12" s="64">
        <v>7260</v>
      </c>
      <c r="E12" s="28">
        <f>(C12*D12)</f>
        <v>726</v>
      </c>
      <c r="F12" s="34"/>
      <c r="H12" s="47" t="s">
        <v>61</v>
      </c>
    </row>
    <row r="13" spans="1:11" x14ac:dyDescent="0.3">
      <c r="A13" s="5" t="s">
        <v>25</v>
      </c>
      <c r="B13" s="5" t="s">
        <v>26</v>
      </c>
      <c r="C13" s="65">
        <v>171.15</v>
      </c>
      <c r="D13" s="64">
        <v>1</v>
      </c>
      <c r="E13" s="28">
        <f t="shared" ref="E13:E14" si="1">C13*D13</f>
        <v>171.15</v>
      </c>
      <c r="F13" s="34"/>
      <c r="G13" s="7"/>
      <c r="H13" s="7"/>
      <c r="I13" s="15"/>
      <c r="J13" s="43" t="s">
        <v>63</v>
      </c>
      <c r="K13" s="46"/>
    </row>
    <row r="14" spans="1:11" x14ac:dyDescent="0.3">
      <c r="A14" s="5" t="s">
        <v>27</v>
      </c>
      <c r="B14" s="5" t="s">
        <v>28</v>
      </c>
      <c r="C14" s="65">
        <v>20</v>
      </c>
      <c r="D14" s="64">
        <v>6</v>
      </c>
      <c r="E14" s="28">
        <f t="shared" si="1"/>
        <v>120</v>
      </c>
      <c r="I14" s="48" t="s">
        <v>10</v>
      </c>
      <c r="J14" s="49" t="s">
        <v>11</v>
      </c>
      <c r="K14" s="48" t="s">
        <v>12</v>
      </c>
    </row>
    <row r="15" spans="1:11" x14ac:dyDescent="0.3">
      <c r="A15" s="5" t="s">
        <v>29</v>
      </c>
      <c r="B15" s="5" t="s">
        <v>26</v>
      </c>
      <c r="C15" s="65">
        <v>20</v>
      </c>
      <c r="D15" s="64">
        <v>7</v>
      </c>
      <c r="E15" s="28">
        <f>(C15*D15)</f>
        <v>140</v>
      </c>
      <c r="F15" s="34"/>
      <c r="G15" s="50" t="s">
        <v>14</v>
      </c>
      <c r="H15" s="51"/>
      <c r="I15" s="69">
        <v>0.25</v>
      </c>
      <c r="J15" s="70">
        <v>0.2</v>
      </c>
      <c r="K15" s="69">
        <v>0.15</v>
      </c>
    </row>
    <row r="16" spans="1:11" x14ac:dyDescent="0.3">
      <c r="A16" s="5" t="s">
        <v>30</v>
      </c>
      <c r="B16" s="5" t="s">
        <v>26</v>
      </c>
      <c r="C16" s="65">
        <v>130</v>
      </c>
      <c r="D16" s="64">
        <v>1</v>
      </c>
      <c r="E16" s="28">
        <f>C16*D16</f>
        <v>130</v>
      </c>
      <c r="F16" s="34"/>
      <c r="G16" s="52" t="s">
        <v>16</v>
      </c>
      <c r="H16" s="68">
        <v>30000</v>
      </c>
      <c r="I16" s="13">
        <f>I8/$H$8</f>
        <v>0.12134338833333332</v>
      </c>
      <c r="J16" s="13">
        <f>J8/$H$8</f>
        <v>7.1343388333333327E-2</v>
      </c>
      <c r="K16" s="13">
        <f>K8/$H$8</f>
        <v>2.1343388333333331E-2</v>
      </c>
    </row>
    <row r="17" spans="1:11" x14ac:dyDescent="0.3">
      <c r="A17" s="5" t="s">
        <v>31</v>
      </c>
      <c r="B17" s="5" t="s">
        <v>26</v>
      </c>
      <c r="C17" s="65">
        <v>25</v>
      </c>
      <c r="D17" s="64">
        <v>1</v>
      </c>
      <c r="E17" s="28">
        <f t="shared" ref="E17:E19" si="2">C17*D17</f>
        <v>25</v>
      </c>
      <c r="F17" s="34"/>
      <c r="G17" s="52" t="s">
        <v>19</v>
      </c>
      <c r="H17" s="68">
        <v>20000</v>
      </c>
      <c r="I17" s="13">
        <f>I9/$H$9</f>
        <v>7.4515082499999996E-2</v>
      </c>
      <c r="J17" s="13">
        <f>J9/$H$9</f>
        <v>2.451508249999999E-2</v>
      </c>
      <c r="K17" s="13">
        <f>K9/$H$9</f>
        <v>-2.5484917500000013E-2</v>
      </c>
    </row>
    <row r="18" spans="1:11" x14ac:dyDescent="0.3">
      <c r="A18" s="5" t="s">
        <v>71</v>
      </c>
      <c r="B18" s="5" t="s">
        <v>33</v>
      </c>
      <c r="C18" s="65">
        <v>34.75</v>
      </c>
      <c r="D18" s="64">
        <v>0.5</v>
      </c>
      <c r="E18" s="28">
        <f t="shared" si="2"/>
        <v>17.375</v>
      </c>
      <c r="F18" s="34"/>
      <c r="G18" s="52" t="s">
        <v>21</v>
      </c>
      <c r="H18" s="68">
        <v>10000</v>
      </c>
      <c r="I18" s="13">
        <f>I10/$H$10</f>
        <v>-6.5969835000000018E-2</v>
      </c>
      <c r="J18" s="13">
        <f>J10/$H$10</f>
        <v>-0.11596983500000001</v>
      </c>
      <c r="K18" s="13">
        <f>K10/$H$10</f>
        <v>-0.16596983500000001</v>
      </c>
    </row>
    <row r="19" spans="1:11" x14ac:dyDescent="0.3">
      <c r="A19" s="5" t="s">
        <v>72</v>
      </c>
      <c r="B19" s="5" t="s">
        <v>32</v>
      </c>
      <c r="C19" s="65">
        <v>6.67</v>
      </c>
      <c r="D19" s="64">
        <v>1</v>
      </c>
      <c r="E19" s="28">
        <f t="shared" si="2"/>
        <v>6.67</v>
      </c>
      <c r="F19" s="34"/>
    </row>
    <row r="20" spans="1:11" x14ac:dyDescent="0.3">
      <c r="A20" s="5" t="s">
        <v>34</v>
      </c>
      <c r="B20" s="5" t="s">
        <v>32</v>
      </c>
      <c r="C20" s="65">
        <v>4.79</v>
      </c>
      <c r="D20" s="64">
        <f>7*3</f>
        <v>21</v>
      </c>
      <c r="E20" s="28">
        <f>C20*D20</f>
        <v>100.59</v>
      </c>
      <c r="F20" s="34"/>
      <c r="G20" s="53" t="s">
        <v>62</v>
      </c>
      <c r="H20" s="51"/>
      <c r="I20" s="51"/>
    </row>
    <row r="21" spans="1:11" x14ac:dyDescent="0.3">
      <c r="A21" s="5" t="s">
        <v>66</v>
      </c>
      <c r="B21" s="5" t="s">
        <v>33</v>
      </c>
      <c r="C21" s="65">
        <v>2</v>
      </c>
      <c r="D21" s="64">
        <v>14</v>
      </c>
      <c r="E21" s="28">
        <f>C21*D21</f>
        <v>28</v>
      </c>
      <c r="F21" s="34"/>
      <c r="G21" s="50" t="s">
        <v>14</v>
      </c>
      <c r="H21" s="51"/>
      <c r="I21" s="54"/>
    </row>
    <row r="22" spans="1:11" x14ac:dyDescent="0.3">
      <c r="A22" s="5" t="s">
        <v>65</v>
      </c>
      <c r="B22" s="5" t="s">
        <v>33</v>
      </c>
      <c r="C22" s="65">
        <v>2.3199999999999998</v>
      </c>
      <c r="D22" s="64">
        <v>10</v>
      </c>
      <c r="E22" s="28">
        <f>C22*D22</f>
        <v>23.2</v>
      </c>
      <c r="F22" s="34"/>
      <c r="G22" s="52" t="s">
        <v>16</v>
      </c>
      <c r="H22" s="68">
        <v>30000</v>
      </c>
      <c r="I22" s="13">
        <f>$E$64/H22</f>
        <v>0.116989945</v>
      </c>
    </row>
    <row r="23" spans="1:11" x14ac:dyDescent="0.3">
      <c r="A23" s="5" t="s">
        <v>74</v>
      </c>
      <c r="B23" s="5" t="s">
        <v>33</v>
      </c>
      <c r="C23" s="65">
        <v>1.33</v>
      </c>
      <c r="D23" s="64">
        <v>12</v>
      </c>
      <c r="E23" s="28">
        <f>C23*D23</f>
        <v>15.96</v>
      </c>
      <c r="F23" s="34"/>
      <c r="G23" s="52" t="s">
        <v>19</v>
      </c>
      <c r="H23" s="68">
        <v>20000</v>
      </c>
      <c r="I23" s="13">
        <f>$E$64/H23</f>
        <v>0.1754849175</v>
      </c>
    </row>
    <row r="24" spans="1:11" x14ac:dyDescent="0.3">
      <c r="A24" s="5" t="s">
        <v>35</v>
      </c>
      <c r="B24" s="5" t="s">
        <v>36</v>
      </c>
      <c r="C24" s="65">
        <v>70</v>
      </c>
      <c r="D24" s="64">
        <v>1.5</v>
      </c>
      <c r="E24" s="28">
        <f>(C24*D24)</f>
        <v>105</v>
      </c>
      <c r="F24" s="34"/>
      <c r="G24" s="52" t="s">
        <v>21</v>
      </c>
      <c r="H24" s="68">
        <v>10000</v>
      </c>
      <c r="I24" s="13">
        <f>$E$64/H24</f>
        <v>0.35096983500000001</v>
      </c>
    </row>
    <row r="25" spans="1:11" x14ac:dyDescent="0.3">
      <c r="A25" s="64"/>
      <c r="B25" s="64"/>
      <c r="C25" s="65"/>
      <c r="D25" s="64"/>
      <c r="E25" s="28">
        <f t="shared" ref="E25:E28" si="3">C25*D25</f>
        <v>0</v>
      </c>
      <c r="F25" s="34"/>
      <c r="G25" s="19"/>
      <c r="H25" s="56"/>
      <c r="I25" s="30"/>
    </row>
    <row r="26" spans="1:11" x14ac:dyDescent="0.3">
      <c r="A26" s="64"/>
      <c r="B26" s="64"/>
      <c r="C26" s="65"/>
      <c r="D26" s="64"/>
      <c r="E26" s="28">
        <f t="shared" si="3"/>
        <v>0</v>
      </c>
      <c r="F26" s="34"/>
      <c r="G26" s="19"/>
      <c r="H26" s="56"/>
      <c r="I26" s="30"/>
    </row>
    <row r="27" spans="1:11" x14ac:dyDescent="0.3">
      <c r="A27" s="64"/>
      <c r="B27" s="64"/>
      <c r="C27" s="65"/>
      <c r="D27" s="64"/>
      <c r="E27" s="28">
        <f t="shared" si="3"/>
        <v>0</v>
      </c>
      <c r="F27" s="34"/>
      <c r="G27" s="19"/>
      <c r="H27" s="56"/>
      <c r="I27" s="30"/>
    </row>
    <row r="28" spans="1:11" x14ac:dyDescent="0.3">
      <c r="A28" s="64"/>
      <c r="B28" s="64"/>
      <c r="C28" s="65"/>
      <c r="D28" s="64"/>
      <c r="E28" s="28">
        <f t="shared" si="3"/>
        <v>0</v>
      </c>
      <c r="F28" s="34"/>
      <c r="G28" s="19"/>
      <c r="H28" s="56"/>
      <c r="I28" s="30"/>
    </row>
    <row r="29" spans="1:11" x14ac:dyDescent="0.3">
      <c r="A29" s="64"/>
      <c r="B29" s="64"/>
      <c r="C29" s="65"/>
      <c r="D29" s="64"/>
      <c r="E29" s="28">
        <f t="shared" ref="E29" si="4">(C29*D29)</f>
        <v>0</v>
      </c>
      <c r="F29" s="34"/>
      <c r="G29" s="19"/>
      <c r="H29" s="56"/>
      <c r="I29" s="30"/>
    </row>
    <row r="30" spans="1:11" x14ac:dyDescent="0.3">
      <c r="A30" s="64"/>
      <c r="B30" s="64"/>
      <c r="C30" s="65"/>
      <c r="D30" s="64"/>
      <c r="E30" s="28">
        <f t="shared" ref="E30:E32" si="5">C30*D30</f>
        <v>0</v>
      </c>
      <c r="F30" s="34"/>
      <c r="G30" s="19"/>
      <c r="H30" s="56"/>
      <c r="I30" s="30"/>
    </row>
    <row r="31" spans="1:11" x14ac:dyDescent="0.3">
      <c r="A31" s="64"/>
      <c r="B31" s="64"/>
      <c r="C31" s="65"/>
      <c r="D31" s="64"/>
      <c r="E31" s="28">
        <f t="shared" si="5"/>
        <v>0</v>
      </c>
      <c r="F31" s="34"/>
      <c r="G31" s="19"/>
      <c r="H31" s="56"/>
      <c r="I31" s="30"/>
    </row>
    <row r="32" spans="1:11" x14ac:dyDescent="0.3">
      <c r="A32" s="64"/>
      <c r="B32" s="64"/>
      <c r="C32" s="65"/>
      <c r="D32" s="64"/>
      <c r="E32" s="28">
        <f t="shared" si="5"/>
        <v>0</v>
      </c>
      <c r="F32" s="34"/>
      <c r="G32" s="19"/>
      <c r="H32" s="56"/>
      <c r="I32" s="30"/>
    </row>
    <row r="33" spans="1:11" ht="15" x14ac:dyDescent="0.3">
      <c r="A33" s="5" t="s">
        <v>73</v>
      </c>
      <c r="B33" s="13">
        <f>SUM(E6:E32)</f>
        <v>2067.4450000000002</v>
      </c>
      <c r="C33" s="66">
        <v>6</v>
      </c>
      <c r="D33" s="67">
        <v>0.06</v>
      </c>
      <c r="E33" s="28">
        <f>B33*(C33/12)*D33</f>
        <v>62.023350000000001</v>
      </c>
      <c r="F33" s="34"/>
    </row>
    <row r="34" spans="1:11" x14ac:dyDescent="0.3">
      <c r="A34" s="6" t="s">
        <v>37</v>
      </c>
      <c r="B34" s="14"/>
      <c r="C34" s="14"/>
      <c r="D34" s="14"/>
      <c r="E34" s="29">
        <f>SUM(E6:E33)</f>
        <v>2129.4683500000001</v>
      </c>
      <c r="F34" s="34"/>
      <c r="G34" s="57"/>
      <c r="H34" s="40"/>
      <c r="I34" s="7"/>
      <c r="J34" s="7"/>
      <c r="K34" s="7"/>
    </row>
    <row r="35" spans="1:11" x14ac:dyDescent="0.3">
      <c r="F35" s="34"/>
      <c r="G35" s="57"/>
      <c r="H35" s="40"/>
      <c r="I35" s="7"/>
      <c r="J35" s="7"/>
      <c r="K35" s="7"/>
    </row>
    <row r="36" spans="1:11" x14ac:dyDescent="0.3">
      <c r="A36" s="3" t="s">
        <v>38</v>
      </c>
      <c r="B36" s="15"/>
      <c r="C36" s="15"/>
      <c r="D36" s="15"/>
      <c r="E36" s="15"/>
      <c r="G36" s="7"/>
      <c r="H36" s="58"/>
      <c r="I36" s="7"/>
      <c r="J36" s="7"/>
      <c r="K36" s="7"/>
    </row>
    <row r="37" spans="1:11" x14ac:dyDescent="0.3">
      <c r="A37" s="4" t="s">
        <v>3</v>
      </c>
      <c r="B37" s="4" t="s">
        <v>4</v>
      </c>
      <c r="C37" s="4" t="s">
        <v>5</v>
      </c>
      <c r="D37" s="4" t="s">
        <v>6</v>
      </c>
      <c r="E37" s="27" t="s">
        <v>7</v>
      </c>
      <c r="G37" s="7"/>
      <c r="H37" s="58"/>
      <c r="I37" s="7"/>
      <c r="J37" s="7"/>
      <c r="K37" s="7"/>
    </row>
    <row r="38" spans="1:11" x14ac:dyDescent="0.3">
      <c r="A38" s="5" t="s">
        <v>55</v>
      </c>
      <c r="B38" s="5" t="s">
        <v>39</v>
      </c>
      <c r="C38" s="65">
        <v>9.3699999999999992</v>
      </c>
      <c r="D38" s="64">
        <v>1</v>
      </c>
      <c r="E38" s="28">
        <f>C38*D38</f>
        <v>9.3699999999999992</v>
      </c>
      <c r="F38" s="34"/>
      <c r="G38" s="7"/>
      <c r="H38" s="59"/>
      <c r="I38" s="7"/>
      <c r="J38" s="7"/>
      <c r="K38" s="7"/>
    </row>
    <row r="39" spans="1:11" x14ac:dyDescent="0.3">
      <c r="A39" s="5" t="s">
        <v>56</v>
      </c>
      <c r="B39" s="5" t="s">
        <v>39</v>
      </c>
      <c r="C39" s="65">
        <v>10.36</v>
      </c>
      <c r="D39" s="64">
        <v>8</v>
      </c>
      <c r="E39" s="28">
        <f t="shared" ref="E39:E54" si="6">C39*D39</f>
        <v>82.88</v>
      </c>
      <c r="F39" s="30"/>
      <c r="G39" s="7"/>
      <c r="H39" s="60"/>
      <c r="I39" s="7"/>
      <c r="J39" s="7"/>
      <c r="K39" s="7"/>
    </row>
    <row r="40" spans="1:11" x14ac:dyDescent="0.3">
      <c r="A40" s="5" t="s">
        <v>40</v>
      </c>
      <c r="B40" s="5" t="s">
        <v>26</v>
      </c>
      <c r="C40" s="65">
        <v>18.96</v>
      </c>
      <c r="D40" s="64">
        <v>1</v>
      </c>
      <c r="E40" s="28">
        <f t="shared" si="6"/>
        <v>18.96</v>
      </c>
      <c r="F40" s="30"/>
      <c r="G40" s="7"/>
      <c r="H40" s="7"/>
      <c r="I40" s="19"/>
      <c r="J40" s="7"/>
      <c r="K40" s="7"/>
    </row>
    <row r="41" spans="1:11" x14ac:dyDescent="0.3">
      <c r="A41" s="5" t="s">
        <v>41</v>
      </c>
      <c r="B41" s="5" t="s">
        <v>39</v>
      </c>
      <c r="C41" s="65">
        <v>31.59</v>
      </c>
      <c r="D41" s="64">
        <v>1</v>
      </c>
      <c r="E41" s="28">
        <f t="shared" si="6"/>
        <v>31.59</v>
      </c>
      <c r="F41" s="61"/>
      <c r="G41" s="7"/>
      <c r="H41" s="58"/>
      <c r="I41" s="7"/>
      <c r="J41" s="58"/>
      <c r="K41" s="7"/>
    </row>
    <row r="42" spans="1:11" x14ac:dyDescent="0.3">
      <c r="A42" s="5" t="s">
        <v>42</v>
      </c>
      <c r="B42" s="5" t="s">
        <v>26</v>
      </c>
      <c r="C42" s="65">
        <v>24.2</v>
      </c>
      <c r="D42" s="64">
        <v>1</v>
      </c>
      <c r="E42" s="28">
        <f t="shared" si="6"/>
        <v>24.2</v>
      </c>
      <c r="F42" s="34"/>
      <c r="G42" s="7"/>
      <c r="H42" s="60"/>
      <c r="I42" s="7"/>
      <c r="J42" s="7"/>
      <c r="K42" s="7"/>
    </row>
    <row r="43" spans="1:11" x14ac:dyDescent="0.3">
      <c r="A43" s="5" t="s">
        <v>43</v>
      </c>
      <c r="B43" s="5" t="s">
        <v>26</v>
      </c>
      <c r="C43" s="65">
        <v>20.190000000000001</v>
      </c>
      <c r="D43" s="64">
        <v>1</v>
      </c>
      <c r="E43" s="28">
        <f t="shared" si="6"/>
        <v>20.190000000000001</v>
      </c>
      <c r="F43" s="34"/>
      <c r="G43" s="7"/>
      <c r="H43" s="60"/>
      <c r="I43" s="7"/>
      <c r="J43" s="7"/>
      <c r="K43" s="7"/>
    </row>
    <row r="44" spans="1:11" x14ac:dyDescent="0.3">
      <c r="A44" s="5" t="s">
        <v>44</v>
      </c>
      <c r="B44" s="5" t="s">
        <v>26</v>
      </c>
      <c r="C44" s="65">
        <v>12.64</v>
      </c>
      <c r="D44" s="64">
        <v>1</v>
      </c>
      <c r="E44" s="28">
        <f t="shared" si="6"/>
        <v>12.64</v>
      </c>
      <c r="F44" s="34"/>
      <c r="G44" s="7"/>
      <c r="H44" s="40"/>
      <c r="I44" s="7"/>
      <c r="J44" s="7"/>
      <c r="K44" s="7"/>
    </row>
    <row r="45" spans="1:11" x14ac:dyDescent="0.3">
      <c r="A45" s="5" t="s">
        <v>45</v>
      </c>
      <c r="B45" s="5" t="s">
        <v>26</v>
      </c>
      <c r="C45" s="65">
        <v>18.96</v>
      </c>
      <c r="D45" s="64">
        <v>1</v>
      </c>
      <c r="E45" s="28">
        <f t="shared" si="6"/>
        <v>18.96</v>
      </c>
      <c r="F45" s="34"/>
    </row>
    <row r="46" spans="1:11" ht="15" x14ac:dyDescent="0.3">
      <c r="A46" s="5" t="s">
        <v>68</v>
      </c>
      <c r="B46" s="5" t="s">
        <v>26</v>
      </c>
      <c r="C46" s="65">
        <v>250</v>
      </c>
      <c r="D46" s="64">
        <v>1</v>
      </c>
      <c r="E46" s="28">
        <f t="shared" si="6"/>
        <v>250</v>
      </c>
      <c r="F46" s="34"/>
    </row>
    <row r="47" spans="1:11" x14ac:dyDescent="0.3">
      <c r="A47" s="5" t="s">
        <v>57</v>
      </c>
      <c r="B47" s="5" t="s">
        <v>26</v>
      </c>
      <c r="C47" s="65">
        <v>150</v>
      </c>
      <c r="D47" s="64">
        <v>1</v>
      </c>
      <c r="E47" s="28">
        <f t="shared" si="6"/>
        <v>150</v>
      </c>
      <c r="F47" s="34"/>
    </row>
    <row r="48" spans="1:11" ht="15" x14ac:dyDescent="0.3">
      <c r="A48" s="5" t="s">
        <v>67</v>
      </c>
      <c r="B48" s="5" t="s">
        <v>46</v>
      </c>
      <c r="C48" s="65">
        <v>7.68</v>
      </c>
      <c r="D48" s="64">
        <v>8</v>
      </c>
      <c r="E48" s="28">
        <f>C48*D48</f>
        <v>61.44</v>
      </c>
      <c r="F48" s="34"/>
    </row>
    <row r="49" spans="1:11" x14ac:dyDescent="0.3">
      <c r="A49" s="64"/>
      <c r="B49" s="64"/>
      <c r="C49" s="65"/>
      <c r="D49" s="64"/>
      <c r="E49" s="28">
        <f t="shared" si="6"/>
        <v>0</v>
      </c>
      <c r="F49" s="34"/>
    </row>
    <row r="50" spans="1:11" x14ac:dyDescent="0.3">
      <c r="A50" s="64"/>
      <c r="B50" s="64"/>
      <c r="C50" s="65"/>
      <c r="D50" s="64"/>
      <c r="E50" s="28">
        <f t="shared" si="6"/>
        <v>0</v>
      </c>
      <c r="F50" s="34"/>
    </row>
    <row r="51" spans="1:11" x14ac:dyDescent="0.3">
      <c r="A51" s="64"/>
      <c r="B51" s="64"/>
      <c r="C51" s="65"/>
      <c r="D51" s="64"/>
      <c r="E51" s="28">
        <f t="shared" si="6"/>
        <v>0</v>
      </c>
      <c r="F51" s="34"/>
    </row>
    <row r="52" spans="1:11" x14ac:dyDescent="0.3">
      <c r="A52" s="64"/>
      <c r="B52" s="64"/>
      <c r="C52" s="65"/>
      <c r="D52" s="64"/>
      <c r="E52" s="28">
        <f t="shared" si="6"/>
        <v>0</v>
      </c>
      <c r="F52" s="34"/>
    </row>
    <row r="53" spans="1:11" x14ac:dyDescent="0.3">
      <c r="A53" s="64"/>
      <c r="B53" s="64"/>
      <c r="C53" s="65"/>
      <c r="D53" s="64"/>
      <c r="E53" s="28">
        <f t="shared" si="6"/>
        <v>0</v>
      </c>
      <c r="F53" s="34"/>
    </row>
    <row r="54" spans="1:11" x14ac:dyDescent="0.3">
      <c r="A54" s="64"/>
      <c r="B54" s="64"/>
      <c r="C54" s="65"/>
      <c r="D54" s="64"/>
      <c r="E54" s="28">
        <f t="shared" si="6"/>
        <v>0</v>
      </c>
      <c r="F54" s="34"/>
    </row>
    <row r="55" spans="1:11" x14ac:dyDescent="0.3">
      <c r="A55" s="64"/>
      <c r="B55" s="64"/>
      <c r="C55" s="65"/>
      <c r="D55" s="64"/>
      <c r="E55" s="28">
        <f t="shared" ref="E55" si="7">C55*D55</f>
        <v>0</v>
      </c>
      <c r="F55" s="34"/>
    </row>
    <row r="56" spans="1:11" x14ac:dyDescent="0.3">
      <c r="A56" s="6" t="s">
        <v>47</v>
      </c>
      <c r="B56" s="14"/>
      <c r="C56" s="14"/>
      <c r="D56" s="14"/>
      <c r="E56" s="29">
        <f>SUM(E38:E55)</f>
        <v>680.23</v>
      </c>
      <c r="F56" s="34"/>
      <c r="G56" s="7"/>
      <c r="H56" s="7"/>
      <c r="I56" s="7"/>
      <c r="J56" s="7"/>
      <c r="K56" s="7"/>
    </row>
    <row r="57" spans="1:11" x14ac:dyDescent="0.3">
      <c r="A57" s="8"/>
      <c r="B57" s="7"/>
      <c r="C57" s="7"/>
      <c r="D57" s="7"/>
      <c r="E57" s="30"/>
      <c r="F57" s="34"/>
      <c r="G57" s="7"/>
      <c r="H57" s="7"/>
      <c r="I57" s="7"/>
      <c r="J57" s="7"/>
      <c r="K57" s="7"/>
    </row>
    <row r="58" spans="1:11" x14ac:dyDescent="0.3">
      <c r="A58" s="3" t="s">
        <v>48</v>
      </c>
      <c r="B58" s="15"/>
      <c r="C58" s="15"/>
      <c r="D58" s="15"/>
      <c r="E58" s="15"/>
      <c r="F58" s="34"/>
      <c r="G58" s="7"/>
      <c r="H58" s="7"/>
      <c r="I58" s="7"/>
      <c r="J58" s="7"/>
      <c r="K58" s="7"/>
    </row>
    <row r="59" spans="1:11" x14ac:dyDescent="0.3">
      <c r="A59" s="4" t="s">
        <v>3</v>
      </c>
      <c r="B59" s="4" t="s">
        <v>4</v>
      </c>
      <c r="C59" s="4" t="s">
        <v>5</v>
      </c>
      <c r="D59" s="4" t="s">
        <v>6</v>
      </c>
      <c r="E59" s="27" t="s">
        <v>7</v>
      </c>
      <c r="F59" s="34"/>
      <c r="G59" s="7"/>
      <c r="H59" s="7"/>
      <c r="I59" s="7"/>
      <c r="J59" s="7"/>
      <c r="K59" s="7"/>
    </row>
    <row r="60" spans="1:11" x14ac:dyDescent="0.3">
      <c r="A60" s="5" t="s">
        <v>49</v>
      </c>
      <c r="B60" s="5" t="s">
        <v>50</v>
      </c>
      <c r="C60" s="72">
        <v>3.5000000000000003E-2</v>
      </c>
      <c r="D60" s="25">
        <f>H8</f>
        <v>30000</v>
      </c>
      <c r="E60" s="28">
        <f>C60*D60</f>
        <v>1050</v>
      </c>
      <c r="F60" s="34"/>
      <c r="G60" s="7"/>
      <c r="H60" s="7"/>
      <c r="I60" s="7"/>
      <c r="J60" s="7"/>
      <c r="K60" s="7"/>
    </row>
    <row r="61" spans="1:11" x14ac:dyDescent="0.3">
      <c r="A61" s="5" t="s">
        <v>51</v>
      </c>
      <c r="B61" s="5" t="s">
        <v>50</v>
      </c>
      <c r="C61" s="72">
        <v>3.5000000000000003E-2</v>
      </c>
      <c r="D61" s="25">
        <f>H9</f>
        <v>20000</v>
      </c>
      <c r="E61" s="28">
        <f>C61*D61</f>
        <v>700.00000000000011</v>
      </c>
      <c r="F61" s="30"/>
      <c r="G61" s="7"/>
      <c r="H61" s="7"/>
      <c r="I61" s="7"/>
      <c r="J61" s="7"/>
      <c r="K61" s="7"/>
    </row>
    <row r="62" spans="1:11" x14ac:dyDescent="0.3">
      <c r="A62" s="5" t="s">
        <v>52</v>
      </c>
      <c r="B62" s="5" t="s">
        <v>50</v>
      </c>
      <c r="C62" s="72">
        <v>3.5000000000000003E-2</v>
      </c>
      <c r="D62" s="25">
        <f>H10</f>
        <v>10000</v>
      </c>
      <c r="E62" s="28">
        <f>C62*D62</f>
        <v>350.00000000000006</v>
      </c>
      <c r="F62" s="34"/>
      <c r="G62" s="7"/>
      <c r="H62" s="7"/>
      <c r="I62" s="7"/>
      <c r="J62" s="7"/>
      <c r="K62" s="7"/>
    </row>
    <row r="63" spans="1:11" x14ac:dyDescent="0.3">
      <c r="A63" s="8"/>
      <c r="B63" s="7"/>
      <c r="C63" s="7"/>
      <c r="D63" s="7"/>
      <c r="E63" s="30"/>
      <c r="F63" s="34"/>
      <c r="G63" s="7"/>
      <c r="H63" s="7"/>
      <c r="I63" s="7"/>
      <c r="J63" s="7"/>
      <c r="K63" s="7"/>
    </row>
    <row r="64" spans="1:11" x14ac:dyDescent="0.3">
      <c r="A64" s="9" t="s">
        <v>58</v>
      </c>
      <c r="B64" s="16"/>
      <c r="C64" s="22"/>
      <c r="D64" s="22"/>
      <c r="E64" s="31">
        <f>E34+E56+E61</f>
        <v>3509.6983500000001</v>
      </c>
      <c r="F64" s="34"/>
      <c r="G64" s="7"/>
      <c r="H64" s="7"/>
      <c r="I64" s="7"/>
      <c r="J64" s="7"/>
      <c r="K64" s="7"/>
    </row>
    <row r="65" spans="1:11" x14ac:dyDescent="0.3">
      <c r="A65" s="9" t="s">
        <v>59</v>
      </c>
      <c r="B65" s="16"/>
      <c r="C65" s="22"/>
      <c r="D65" s="22"/>
      <c r="E65" s="31">
        <f>H9*J7</f>
        <v>4000</v>
      </c>
      <c r="F65" s="34"/>
      <c r="G65" s="7"/>
      <c r="H65" s="7"/>
      <c r="I65" s="7"/>
      <c r="J65" s="7"/>
      <c r="K65" s="7"/>
    </row>
    <row r="66" spans="1:11" x14ac:dyDescent="0.3">
      <c r="A66" s="9" t="s">
        <v>60</v>
      </c>
      <c r="B66" s="17"/>
      <c r="C66" s="23"/>
      <c r="D66" s="23"/>
      <c r="E66" s="32">
        <f>SUM(E65-E64)</f>
        <v>490.30164999999988</v>
      </c>
      <c r="F66" s="34"/>
      <c r="G66" s="37"/>
      <c r="H66" s="37"/>
      <c r="I66" s="37"/>
      <c r="J66" s="37"/>
      <c r="K66" s="37"/>
    </row>
    <row r="67" spans="1:11" x14ac:dyDescent="0.3">
      <c r="A67" s="7"/>
      <c r="B67" s="7"/>
      <c r="C67" s="7"/>
      <c r="D67" s="7"/>
      <c r="E67" s="7"/>
      <c r="F67" s="34"/>
      <c r="G67" s="37"/>
      <c r="H67" s="37"/>
      <c r="I67" s="37"/>
      <c r="J67" s="37"/>
      <c r="K67" s="37"/>
    </row>
    <row r="68" spans="1:11" ht="15" x14ac:dyDescent="0.3">
      <c r="A68" s="7" t="s">
        <v>70</v>
      </c>
      <c r="B68" s="7"/>
      <c r="C68" s="7"/>
      <c r="D68" s="7"/>
      <c r="E68" s="7"/>
      <c r="F68" s="34"/>
      <c r="G68" s="37"/>
      <c r="H68" s="37"/>
      <c r="I68" s="37"/>
      <c r="J68" s="37"/>
      <c r="K68" s="37"/>
    </row>
    <row r="69" spans="1:11" x14ac:dyDescent="0.3">
      <c r="A69" s="7"/>
      <c r="B69" s="7"/>
      <c r="C69" s="7"/>
      <c r="D69" s="7"/>
      <c r="E69" s="7"/>
      <c r="F69" s="34"/>
      <c r="G69" s="37"/>
      <c r="H69" s="37"/>
      <c r="I69" s="37"/>
      <c r="J69" s="37"/>
      <c r="K69" s="37"/>
    </row>
    <row r="70" spans="1:11" ht="15" x14ac:dyDescent="0.3">
      <c r="A70" s="7" t="s">
        <v>69</v>
      </c>
      <c r="B70" s="7"/>
      <c r="C70" s="7"/>
      <c r="D70" s="7"/>
      <c r="E70" s="7"/>
      <c r="F70" s="62"/>
      <c r="G70" s="37"/>
      <c r="H70" s="37"/>
      <c r="I70" s="37"/>
      <c r="J70" s="37"/>
      <c r="K70" s="37"/>
    </row>
    <row r="71" spans="1:11" x14ac:dyDescent="0.3">
      <c r="A71" s="7" t="s">
        <v>53</v>
      </c>
      <c r="B71" s="7"/>
      <c r="C71" s="7"/>
      <c r="D71" s="7"/>
      <c r="E71" s="7"/>
      <c r="F71" s="33"/>
      <c r="G71" s="37"/>
      <c r="H71" s="37"/>
      <c r="I71" s="37"/>
      <c r="J71" s="37"/>
      <c r="K71" s="37"/>
    </row>
    <row r="72" spans="1:11" x14ac:dyDescent="0.3">
      <c r="F72" s="33"/>
      <c r="G72" s="38"/>
      <c r="H72" s="37"/>
      <c r="I72" s="37"/>
      <c r="J72" s="37"/>
      <c r="K72" s="37"/>
    </row>
    <row r="73" spans="1:11" x14ac:dyDescent="0.3">
      <c r="G73" s="7"/>
      <c r="H73" s="7"/>
      <c r="J73" s="37"/>
      <c r="K73" s="37"/>
    </row>
    <row r="74" spans="1:11" x14ac:dyDescent="0.3">
      <c r="A74" t="s">
        <v>89</v>
      </c>
      <c r="B74" s="18"/>
      <c r="C74" s="18"/>
      <c r="D74" s="18"/>
      <c r="E74" s="33"/>
      <c r="F74" s="33"/>
      <c r="G74" s="37"/>
      <c r="H74" s="37" t="s">
        <v>90</v>
      </c>
      <c r="I74" s="37"/>
      <c r="J74" s="37"/>
      <c r="K74" s="37"/>
    </row>
    <row r="75" spans="1:11" x14ac:dyDescent="0.3">
      <c r="B75" s="7"/>
      <c r="C75" s="7"/>
      <c r="D75" s="7"/>
      <c r="E75" s="7"/>
      <c r="F75" s="7"/>
      <c r="J75" s="7"/>
      <c r="K75" s="7"/>
    </row>
    <row r="76" spans="1:11" x14ac:dyDescent="0.3">
      <c r="G76" s="7"/>
      <c r="H76" s="7"/>
      <c r="I76" s="7"/>
      <c r="J76" s="7"/>
      <c r="K76" s="7"/>
    </row>
    <row r="77" spans="1:11" x14ac:dyDescent="0.3">
      <c r="G77" s="7"/>
      <c r="H77" s="7"/>
      <c r="I77" s="7"/>
      <c r="J77" s="7"/>
      <c r="K77" s="7"/>
    </row>
    <row r="78" spans="1:11" x14ac:dyDescent="0.3">
      <c r="F78" s="7"/>
      <c r="G78" s="7"/>
      <c r="H78" s="7"/>
      <c r="I78" s="7"/>
      <c r="J78" s="7"/>
      <c r="K78" s="7"/>
    </row>
    <row r="79" spans="1:11" x14ac:dyDescent="0.3">
      <c r="G79" s="7"/>
      <c r="H79" s="7"/>
      <c r="I79" s="7"/>
      <c r="J79" s="7"/>
      <c r="K79" s="7"/>
    </row>
    <row r="80" spans="1:11" x14ac:dyDescent="0.3">
      <c r="G80" s="7"/>
      <c r="H80" s="7"/>
      <c r="I80" s="7"/>
      <c r="J80" s="7"/>
      <c r="K80" s="7"/>
    </row>
  </sheetData>
  <mergeCells count="1">
    <mergeCell ref="I4:K4"/>
  </mergeCells>
  <pageMargins left="0.7" right="0.7" top="0.75" bottom="0.75" header="0.3" footer="0.3"/>
  <pageSetup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D312F-138E-46F3-998F-D2B7C2179C6A}">
  <dimension ref="A1:K65"/>
  <sheetViews>
    <sheetView tabSelected="1" topLeftCell="A48" workbookViewId="0">
      <selection activeCell="D66" sqref="D66"/>
    </sheetView>
  </sheetViews>
  <sheetFormatPr defaultRowHeight="14.4" x14ac:dyDescent="0.3"/>
  <cols>
    <col min="1" max="1" width="28.33203125" customWidth="1"/>
    <col min="2" max="2" width="10.88671875" customWidth="1"/>
    <col min="5" max="5" width="9.88671875" bestFit="1" customWidth="1"/>
    <col min="6" max="6" width="9.109375"/>
    <col min="7" max="7" width="10.88671875" customWidth="1"/>
    <col min="8" max="8" width="15.6640625" customWidth="1"/>
    <col min="9" max="10" width="10.6640625" customWidth="1"/>
    <col min="11" max="11" width="14" customWidth="1"/>
  </cols>
  <sheetData>
    <row r="1" spans="1:11" ht="15.6" x14ac:dyDescent="0.3">
      <c r="A1" s="1" t="s">
        <v>80</v>
      </c>
      <c r="B1" s="10"/>
      <c r="C1" s="19"/>
      <c r="D1" s="10"/>
      <c r="E1" s="7"/>
      <c r="F1" s="7"/>
      <c r="G1" s="7"/>
      <c r="H1" s="7"/>
      <c r="I1" s="7"/>
      <c r="J1" s="7"/>
      <c r="K1" s="7"/>
    </row>
    <row r="2" spans="1:11" ht="15.6" x14ac:dyDescent="0.3">
      <c r="A2" s="2" t="s">
        <v>88</v>
      </c>
      <c r="B2" s="10"/>
      <c r="C2" s="10"/>
      <c r="D2" s="10"/>
      <c r="E2" s="7"/>
      <c r="F2" s="7"/>
      <c r="G2" s="7"/>
      <c r="H2" s="7"/>
      <c r="I2" s="7"/>
      <c r="J2" s="7"/>
      <c r="K2" s="7"/>
    </row>
    <row r="3" spans="1:11" ht="15.6" x14ac:dyDescent="0.3">
      <c r="A3" s="1" t="s">
        <v>0</v>
      </c>
      <c r="B3" s="11"/>
      <c r="C3" s="7"/>
      <c r="D3" s="10"/>
      <c r="E3" s="7"/>
      <c r="F3" s="7"/>
      <c r="G3" s="7"/>
      <c r="H3" s="7"/>
      <c r="I3" s="7"/>
      <c r="J3" s="7"/>
      <c r="K3" s="7"/>
    </row>
    <row r="4" spans="1:11" ht="15.6" x14ac:dyDescent="0.3">
      <c r="A4" s="3" t="s">
        <v>1</v>
      </c>
      <c r="B4" s="12"/>
      <c r="C4" s="12"/>
      <c r="D4" s="12"/>
      <c r="E4" s="26"/>
      <c r="F4" s="7"/>
      <c r="G4" s="7"/>
      <c r="H4" s="7"/>
      <c r="I4" s="74" t="s">
        <v>2</v>
      </c>
      <c r="J4" s="74"/>
      <c r="K4" s="74"/>
    </row>
    <row r="5" spans="1:11" ht="15" x14ac:dyDescent="0.3">
      <c r="A5" s="4" t="s">
        <v>3</v>
      </c>
      <c r="B5" s="4" t="s">
        <v>4</v>
      </c>
      <c r="C5" s="4" t="s">
        <v>5</v>
      </c>
      <c r="D5" s="4" t="s">
        <v>6</v>
      </c>
      <c r="E5" s="27" t="s">
        <v>7</v>
      </c>
      <c r="F5" s="61"/>
      <c r="G5" s="7"/>
      <c r="H5" s="7"/>
      <c r="I5" s="15"/>
      <c r="J5" s="43" t="s">
        <v>76</v>
      </c>
      <c r="K5" s="46"/>
    </row>
    <row r="6" spans="1:11" x14ac:dyDescent="0.3">
      <c r="A6" s="5" t="s">
        <v>8</v>
      </c>
      <c r="B6" s="5" t="s">
        <v>9</v>
      </c>
      <c r="C6" s="13">
        <v>0.7</v>
      </c>
      <c r="D6" s="5">
        <v>150</v>
      </c>
      <c r="E6" s="28">
        <f t="shared" ref="E6:E11" si="0">(C6*D6)</f>
        <v>105</v>
      </c>
      <c r="F6" s="34"/>
      <c r="G6" s="19"/>
      <c r="H6" s="19"/>
      <c r="I6" s="41" t="s">
        <v>10</v>
      </c>
      <c r="J6" s="44" t="s">
        <v>11</v>
      </c>
      <c r="K6" s="41" t="s">
        <v>12</v>
      </c>
    </row>
    <row r="7" spans="1:11" ht="15" x14ac:dyDescent="0.3">
      <c r="A7" s="5" t="s">
        <v>13</v>
      </c>
      <c r="B7" s="5" t="s">
        <v>9</v>
      </c>
      <c r="C7" s="13">
        <v>0.76</v>
      </c>
      <c r="D7" s="5">
        <v>50</v>
      </c>
      <c r="E7" s="28">
        <f t="shared" si="0"/>
        <v>38</v>
      </c>
      <c r="F7" s="34"/>
      <c r="G7" s="35" t="s">
        <v>75</v>
      </c>
      <c r="H7" s="3"/>
      <c r="I7" s="42">
        <f>0.25*25</f>
        <v>6.25</v>
      </c>
      <c r="J7" s="45">
        <f>0.2*25</f>
        <v>5</v>
      </c>
      <c r="K7" s="42">
        <f>0.15*25</f>
        <v>3.75</v>
      </c>
    </row>
    <row r="8" spans="1:11" x14ac:dyDescent="0.3">
      <c r="A8" s="5" t="s">
        <v>15</v>
      </c>
      <c r="B8" s="5" t="s">
        <v>9</v>
      </c>
      <c r="C8" s="13">
        <v>0.4</v>
      </c>
      <c r="D8" s="5">
        <v>100</v>
      </c>
      <c r="E8" s="28">
        <f t="shared" si="0"/>
        <v>40</v>
      </c>
      <c r="F8" s="34"/>
      <c r="G8" s="36" t="s">
        <v>16</v>
      </c>
      <c r="H8" s="39">
        <f>30000/25</f>
        <v>1200</v>
      </c>
      <c r="I8" s="28">
        <f>(I7*H8)-$E$26-$E$41-$E45</f>
        <v>4648.3016499999994</v>
      </c>
      <c r="J8" s="28">
        <f>(J7*H8)-$E$26-$E$41-$E45</f>
        <v>3148.3016499999999</v>
      </c>
      <c r="K8" s="28">
        <f>(K7*H8)-$E$26-$E$41-$E45</f>
        <v>1648.3016499999999</v>
      </c>
    </row>
    <row r="9" spans="1:11" x14ac:dyDescent="0.3">
      <c r="A9" s="5" t="s">
        <v>17</v>
      </c>
      <c r="B9" s="5" t="s">
        <v>18</v>
      </c>
      <c r="C9" s="13">
        <v>60</v>
      </c>
      <c r="D9" s="5">
        <v>1</v>
      </c>
      <c r="E9" s="28">
        <f t="shared" si="0"/>
        <v>60</v>
      </c>
      <c r="F9" s="34"/>
      <c r="G9" s="36" t="s">
        <v>19</v>
      </c>
      <c r="H9" s="39">
        <f>20000/25</f>
        <v>800</v>
      </c>
      <c r="I9" s="28">
        <f>(I7*H9)-$E$26-$E$41-$E46</f>
        <v>2162.3016499999999</v>
      </c>
      <c r="J9" s="28">
        <f>(J7*H9)-$E$26-$E$41-$E46</f>
        <v>1162.3016499999999</v>
      </c>
      <c r="K9" s="28">
        <f>(K7*H9)-$E$26-$E$41-$E46</f>
        <v>162.30164999999988</v>
      </c>
    </row>
    <row r="10" spans="1:11" x14ac:dyDescent="0.3">
      <c r="A10" s="5" t="s">
        <v>20</v>
      </c>
      <c r="B10" s="5" t="s">
        <v>9</v>
      </c>
      <c r="C10" s="13">
        <v>0.65</v>
      </c>
      <c r="D10" s="20">
        <v>20</v>
      </c>
      <c r="E10" s="28">
        <f t="shared" si="0"/>
        <v>13</v>
      </c>
      <c r="F10" s="34"/>
      <c r="G10" s="36" t="s">
        <v>21</v>
      </c>
      <c r="H10" s="39">
        <f>10000/25</f>
        <v>400</v>
      </c>
      <c r="I10" s="28">
        <f>(I7*H10)-$E$26-$E$41-$E47</f>
        <v>-323.69835000000012</v>
      </c>
      <c r="J10" s="28">
        <f>(J7*H10)-$E$26-$E$41-$E47</f>
        <v>-823.69835000000012</v>
      </c>
      <c r="K10" s="28">
        <f>(K7*H10)-$E$26-$E$41-$E47</f>
        <v>-1323.6983500000001</v>
      </c>
    </row>
    <row r="11" spans="1:11" x14ac:dyDescent="0.3">
      <c r="A11" s="5" t="s">
        <v>64</v>
      </c>
      <c r="B11" s="5" t="s">
        <v>22</v>
      </c>
      <c r="C11" s="13">
        <v>135</v>
      </c>
      <c r="D11" s="5">
        <v>1.5</v>
      </c>
      <c r="E11" s="28">
        <f t="shared" si="0"/>
        <v>202.5</v>
      </c>
      <c r="F11" s="34"/>
      <c r="G11" s="7"/>
      <c r="H11" s="56"/>
      <c r="I11" s="34"/>
      <c r="J11" s="34"/>
      <c r="K11" s="34"/>
    </row>
    <row r="12" spans="1:11" ht="15.6" x14ac:dyDescent="0.3">
      <c r="A12" s="5" t="s">
        <v>23</v>
      </c>
      <c r="B12" s="5" t="s">
        <v>24</v>
      </c>
      <c r="C12" s="13">
        <v>0.1</v>
      </c>
      <c r="D12" s="5">
        <v>7260</v>
      </c>
      <c r="E12" s="28">
        <f>(C12*D12)</f>
        <v>726</v>
      </c>
      <c r="F12" s="34"/>
      <c r="H12" s="47" t="s">
        <v>61</v>
      </c>
    </row>
    <row r="13" spans="1:11" ht="15" x14ac:dyDescent="0.3">
      <c r="A13" s="5" t="s">
        <v>25</v>
      </c>
      <c r="B13" s="5" t="s">
        <v>26</v>
      </c>
      <c r="C13" s="13">
        <v>171.15</v>
      </c>
      <c r="D13" s="5">
        <v>1</v>
      </c>
      <c r="E13" s="28">
        <f t="shared" ref="E13:E14" si="1">C13*D13</f>
        <v>171.15</v>
      </c>
      <c r="F13" s="34"/>
      <c r="G13" s="7"/>
      <c r="H13" s="7"/>
      <c r="I13" s="15"/>
      <c r="J13" s="43" t="s">
        <v>76</v>
      </c>
      <c r="K13" s="46"/>
    </row>
    <row r="14" spans="1:11" x14ac:dyDescent="0.3">
      <c r="A14" s="5" t="s">
        <v>27</v>
      </c>
      <c r="B14" s="5" t="s">
        <v>28</v>
      </c>
      <c r="C14" s="13">
        <v>20</v>
      </c>
      <c r="D14" s="5">
        <v>6</v>
      </c>
      <c r="E14" s="28">
        <f t="shared" si="1"/>
        <v>120</v>
      </c>
      <c r="F14" s="34"/>
      <c r="I14" s="48" t="s">
        <v>10</v>
      </c>
      <c r="J14" s="49" t="s">
        <v>11</v>
      </c>
      <c r="K14" s="48" t="s">
        <v>12</v>
      </c>
    </row>
    <row r="15" spans="1:11" ht="15" x14ac:dyDescent="0.3">
      <c r="A15" s="5" t="s">
        <v>29</v>
      </c>
      <c r="B15" s="5" t="s">
        <v>26</v>
      </c>
      <c r="C15" s="13">
        <v>20</v>
      </c>
      <c r="D15" s="5">
        <v>7</v>
      </c>
      <c r="E15" s="28">
        <f>(C15*D15)</f>
        <v>140</v>
      </c>
      <c r="F15" s="34"/>
      <c r="G15" s="35" t="s">
        <v>75</v>
      </c>
      <c r="H15" s="51"/>
      <c r="I15" s="42">
        <f>0.25*25</f>
        <v>6.25</v>
      </c>
      <c r="J15" s="45">
        <f>0.2*25</f>
        <v>5</v>
      </c>
      <c r="K15" s="42">
        <f>0.15*25</f>
        <v>3.75</v>
      </c>
    </row>
    <row r="16" spans="1:11" x14ac:dyDescent="0.3">
      <c r="A16" s="5" t="s">
        <v>30</v>
      </c>
      <c r="B16" s="5" t="s">
        <v>26</v>
      </c>
      <c r="C16" s="13">
        <v>130</v>
      </c>
      <c r="D16" s="5">
        <v>1</v>
      </c>
      <c r="E16" s="28">
        <f>C16*D16</f>
        <v>130</v>
      </c>
      <c r="F16" s="34"/>
      <c r="G16" s="52" t="s">
        <v>16</v>
      </c>
      <c r="H16" s="55">
        <f>30000/25</f>
        <v>1200</v>
      </c>
      <c r="I16" s="13">
        <f>I8/$H$8</f>
        <v>3.873584708333333</v>
      </c>
      <c r="J16" s="13">
        <f>J8/$H$8</f>
        <v>2.623584708333333</v>
      </c>
      <c r="K16" s="13">
        <f>K8/$H$8</f>
        <v>1.3735847083333332</v>
      </c>
    </row>
    <row r="17" spans="1:11" x14ac:dyDescent="0.3">
      <c r="A17" s="5" t="s">
        <v>31</v>
      </c>
      <c r="B17" s="5" t="s">
        <v>26</v>
      </c>
      <c r="C17" s="13">
        <v>25</v>
      </c>
      <c r="D17" s="5">
        <v>1</v>
      </c>
      <c r="E17" s="28">
        <f t="shared" ref="E17:E19" si="2">C17*D17</f>
        <v>25</v>
      </c>
      <c r="F17" s="34"/>
      <c r="G17" s="52" t="s">
        <v>19</v>
      </c>
      <c r="H17" s="55">
        <f>20000/25</f>
        <v>800</v>
      </c>
      <c r="I17" s="13">
        <f>I9/$H$9</f>
        <v>2.7028770624999998</v>
      </c>
      <c r="J17" s="13">
        <f>J9/$H$9</f>
        <v>1.4528770624999998</v>
      </c>
      <c r="K17" s="13">
        <f>K9/$H$9</f>
        <v>0.20287706249999984</v>
      </c>
    </row>
    <row r="18" spans="1:11" x14ac:dyDescent="0.3">
      <c r="A18" s="5" t="s">
        <v>71</v>
      </c>
      <c r="B18" s="5" t="s">
        <v>33</v>
      </c>
      <c r="C18" s="13">
        <v>34.75</v>
      </c>
      <c r="D18" s="5">
        <v>0.5</v>
      </c>
      <c r="E18" s="28">
        <f t="shared" si="2"/>
        <v>17.375</v>
      </c>
      <c r="F18" s="34"/>
      <c r="G18" s="52" t="s">
        <v>21</v>
      </c>
      <c r="H18" s="55">
        <f>10000/25</f>
        <v>400</v>
      </c>
      <c r="I18" s="13">
        <f>I10/$H$10</f>
        <v>-0.80924587500000034</v>
      </c>
      <c r="J18" s="13">
        <f>J10/$H$10</f>
        <v>-2.0592458750000002</v>
      </c>
      <c r="K18" s="13">
        <f>K10/$H$10</f>
        <v>-3.3092458750000002</v>
      </c>
    </row>
    <row r="19" spans="1:11" x14ac:dyDescent="0.3">
      <c r="A19" s="5" t="s">
        <v>72</v>
      </c>
      <c r="B19" s="5" t="s">
        <v>32</v>
      </c>
      <c r="C19" s="13">
        <v>6.67</v>
      </c>
      <c r="D19" s="5">
        <v>1</v>
      </c>
      <c r="E19" s="28">
        <f t="shared" si="2"/>
        <v>6.67</v>
      </c>
      <c r="F19" s="34"/>
    </row>
    <row r="20" spans="1:11" x14ac:dyDescent="0.3">
      <c r="A20" s="5" t="s">
        <v>34</v>
      </c>
      <c r="B20" s="5" t="s">
        <v>32</v>
      </c>
      <c r="C20" s="13">
        <v>4.79</v>
      </c>
      <c r="D20" s="5">
        <f>7*3</f>
        <v>21</v>
      </c>
      <c r="E20" s="28">
        <f>C20*D20</f>
        <v>100.59</v>
      </c>
      <c r="F20" s="34"/>
      <c r="G20" s="53" t="s">
        <v>62</v>
      </c>
      <c r="H20" s="51"/>
      <c r="I20" s="51"/>
    </row>
    <row r="21" spans="1:11" ht="15" x14ac:dyDescent="0.3">
      <c r="A21" s="5" t="s">
        <v>66</v>
      </c>
      <c r="B21" s="5" t="s">
        <v>33</v>
      </c>
      <c r="C21" s="13">
        <v>2</v>
      </c>
      <c r="D21" s="5">
        <v>14</v>
      </c>
      <c r="E21" s="28">
        <f>C21*D21</f>
        <v>28</v>
      </c>
      <c r="F21" s="34"/>
      <c r="G21" s="35" t="s">
        <v>75</v>
      </c>
      <c r="H21" s="51"/>
      <c r="I21" s="54"/>
    </row>
    <row r="22" spans="1:11" x14ac:dyDescent="0.3">
      <c r="A22" s="5" t="s">
        <v>65</v>
      </c>
      <c r="B22" s="5" t="s">
        <v>33</v>
      </c>
      <c r="C22" s="13">
        <v>2.3199999999999998</v>
      </c>
      <c r="D22" s="5">
        <v>10</v>
      </c>
      <c r="E22" s="28">
        <f>C22*D22</f>
        <v>23.2</v>
      </c>
      <c r="F22" s="34"/>
      <c r="G22" s="52" t="s">
        <v>16</v>
      </c>
      <c r="H22" s="55">
        <f>30000/25</f>
        <v>1200</v>
      </c>
      <c r="I22" s="13">
        <f>$E$49/H22</f>
        <v>2.3647486250000003</v>
      </c>
    </row>
    <row r="23" spans="1:11" x14ac:dyDescent="0.3">
      <c r="A23" s="5" t="s">
        <v>74</v>
      </c>
      <c r="B23" s="5" t="s">
        <v>33</v>
      </c>
      <c r="C23" s="13">
        <v>1.33</v>
      </c>
      <c r="D23" s="5">
        <v>12</v>
      </c>
      <c r="E23" s="28">
        <f>C23*D23</f>
        <v>15.96</v>
      </c>
      <c r="F23" s="34"/>
      <c r="G23" s="52" t="s">
        <v>19</v>
      </c>
      <c r="H23" s="55">
        <f>20000/25</f>
        <v>800</v>
      </c>
      <c r="I23" s="13">
        <f>$E$49/H23</f>
        <v>3.5471229375000002</v>
      </c>
    </row>
    <row r="24" spans="1:11" x14ac:dyDescent="0.3">
      <c r="A24" s="5" t="s">
        <v>35</v>
      </c>
      <c r="B24" s="5" t="s">
        <v>36</v>
      </c>
      <c r="C24" s="13">
        <v>70</v>
      </c>
      <c r="D24" s="5">
        <v>1.5</v>
      </c>
      <c r="E24" s="28">
        <f>(C24*D24)</f>
        <v>105</v>
      </c>
      <c r="F24" s="34"/>
      <c r="G24" s="52" t="s">
        <v>21</v>
      </c>
      <c r="H24" s="55">
        <f>10000/25</f>
        <v>400</v>
      </c>
      <c r="I24" s="13">
        <f>$E$49/H24</f>
        <v>7.0942458750000004</v>
      </c>
    </row>
    <row r="25" spans="1:11" ht="15" x14ac:dyDescent="0.3">
      <c r="A25" s="5" t="s">
        <v>73</v>
      </c>
      <c r="B25" s="13">
        <f>SUM(E6:E24)</f>
        <v>2067.4450000000002</v>
      </c>
      <c r="C25" s="20">
        <v>6</v>
      </c>
      <c r="D25" s="24">
        <v>0.06</v>
      </c>
      <c r="E25" s="28">
        <f>B25*(C25/12)*D25</f>
        <v>62.023350000000001</v>
      </c>
      <c r="F25" s="34"/>
    </row>
    <row r="26" spans="1:11" x14ac:dyDescent="0.3">
      <c r="A26" s="6" t="s">
        <v>37</v>
      </c>
      <c r="B26" s="14"/>
      <c r="C26" s="14"/>
      <c r="D26" s="14"/>
      <c r="E26" s="29">
        <f>SUM(E6:E25)</f>
        <v>2129.4683500000001</v>
      </c>
      <c r="F26" s="34"/>
      <c r="G26" s="57"/>
      <c r="H26" s="40"/>
      <c r="I26" s="7"/>
      <c r="J26" s="7"/>
      <c r="K26" s="7"/>
    </row>
    <row r="27" spans="1:11" x14ac:dyDescent="0.3">
      <c r="F27" s="34"/>
      <c r="G27" s="57"/>
      <c r="H27" s="40"/>
      <c r="I27" s="7"/>
      <c r="J27" s="7"/>
      <c r="K27" s="7"/>
    </row>
    <row r="28" spans="1:11" x14ac:dyDescent="0.3">
      <c r="A28" s="3" t="s">
        <v>38</v>
      </c>
      <c r="B28" s="15"/>
      <c r="C28" s="15"/>
      <c r="D28" s="15"/>
      <c r="E28" s="15"/>
      <c r="G28" s="7"/>
      <c r="H28" s="58"/>
      <c r="I28" s="7"/>
      <c r="J28" s="7"/>
      <c r="K28" s="7"/>
    </row>
    <row r="29" spans="1:11" x14ac:dyDescent="0.3">
      <c r="A29" s="4" t="s">
        <v>3</v>
      </c>
      <c r="B29" s="4" t="s">
        <v>4</v>
      </c>
      <c r="C29" s="4" t="s">
        <v>5</v>
      </c>
      <c r="D29" s="4" t="s">
        <v>6</v>
      </c>
      <c r="E29" s="27" t="s">
        <v>7</v>
      </c>
      <c r="G29" s="7"/>
      <c r="H29" s="58"/>
      <c r="I29" s="7"/>
      <c r="J29" s="7"/>
      <c r="K29" s="7"/>
    </row>
    <row r="30" spans="1:11" x14ac:dyDescent="0.3">
      <c r="A30" s="5" t="s">
        <v>55</v>
      </c>
      <c r="B30" s="5" t="s">
        <v>39</v>
      </c>
      <c r="C30" s="13">
        <v>9.3699999999999992</v>
      </c>
      <c r="D30" s="5">
        <v>1</v>
      </c>
      <c r="E30" s="28">
        <f>C30*D30</f>
        <v>9.3699999999999992</v>
      </c>
      <c r="F30" s="34"/>
      <c r="G30" s="7"/>
      <c r="H30" s="59"/>
      <c r="I30" s="7"/>
      <c r="J30" s="7"/>
      <c r="K30" s="7"/>
    </row>
    <row r="31" spans="1:11" x14ac:dyDescent="0.3">
      <c r="A31" s="5" t="s">
        <v>56</v>
      </c>
      <c r="B31" s="5" t="s">
        <v>39</v>
      </c>
      <c r="C31" s="13">
        <v>10.36</v>
      </c>
      <c r="D31" s="5">
        <v>8</v>
      </c>
      <c r="E31" s="28">
        <f t="shared" ref="E31:E40" si="3">C31*D31</f>
        <v>82.88</v>
      </c>
      <c r="F31" s="30"/>
      <c r="G31" s="7"/>
      <c r="H31" s="60"/>
      <c r="I31" s="7"/>
      <c r="J31" s="7"/>
      <c r="K31" s="7"/>
    </row>
    <row r="32" spans="1:11" x14ac:dyDescent="0.3">
      <c r="A32" s="5" t="s">
        <v>40</v>
      </c>
      <c r="B32" s="5" t="s">
        <v>26</v>
      </c>
      <c r="C32" s="13">
        <v>18.96</v>
      </c>
      <c r="D32" s="5">
        <v>1</v>
      </c>
      <c r="E32" s="28">
        <f t="shared" si="3"/>
        <v>18.96</v>
      </c>
      <c r="F32" s="30"/>
      <c r="G32" s="7"/>
      <c r="H32" s="7"/>
      <c r="I32" s="19"/>
      <c r="J32" s="7"/>
      <c r="K32" s="7"/>
    </row>
    <row r="33" spans="1:11" x14ac:dyDescent="0.3">
      <c r="A33" s="5" t="s">
        <v>41</v>
      </c>
      <c r="B33" s="5" t="s">
        <v>39</v>
      </c>
      <c r="C33" s="13">
        <v>31.59</v>
      </c>
      <c r="D33" s="5">
        <v>1</v>
      </c>
      <c r="E33" s="28">
        <f t="shared" si="3"/>
        <v>31.59</v>
      </c>
      <c r="F33" s="61"/>
      <c r="G33" s="7"/>
      <c r="H33" s="58"/>
      <c r="I33" s="7"/>
      <c r="J33" s="58"/>
      <c r="K33" s="7"/>
    </row>
    <row r="34" spans="1:11" x14ac:dyDescent="0.3">
      <c r="A34" s="5" t="s">
        <v>42</v>
      </c>
      <c r="B34" s="5" t="s">
        <v>26</v>
      </c>
      <c r="C34" s="13">
        <v>24.2</v>
      </c>
      <c r="D34" s="5">
        <v>1</v>
      </c>
      <c r="E34" s="28">
        <f t="shared" si="3"/>
        <v>24.2</v>
      </c>
      <c r="F34" s="34"/>
      <c r="G34" s="7"/>
      <c r="H34" s="60"/>
      <c r="I34" s="7"/>
      <c r="J34" s="7"/>
      <c r="K34" s="7"/>
    </row>
    <row r="35" spans="1:11" x14ac:dyDescent="0.3">
      <c r="A35" s="5" t="s">
        <v>43</v>
      </c>
      <c r="B35" s="5" t="s">
        <v>26</v>
      </c>
      <c r="C35" s="13">
        <v>20.190000000000001</v>
      </c>
      <c r="D35" s="5">
        <v>1</v>
      </c>
      <c r="E35" s="28">
        <f t="shared" si="3"/>
        <v>20.190000000000001</v>
      </c>
      <c r="F35" s="34"/>
      <c r="G35" s="7"/>
      <c r="H35" s="60"/>
      <c r="I35" s="7"/>
      <c r="J35" s="7"/>
      <c r="K35" s="7"/>
    </row>
    <row r="36" spans="1:11" x14ac:dyDescent="0.3">
      <c r="A36" s="5" t="s">
        <v>44</v>
      </c>
      <c r="B36" s="5" t="s">
        <v>26</v>
      </c>
      <c r="C36" s="13">
        <v>12.64</v>
      </c>
      <c r="D36" s="5">
        <v>1</v>
      </c>
      <c r="E36" s="28">
        <f t="shared" si="3"/>
        <v>12.64</v>
      </c>
      <c r="F36" s="34"/>
      <c r="G36" s="7"/>
      <c r="H36" s="40"/>
      <c r="I36" s="7"/>
      <c r="J36" s="7"/>
      <c r="K36" s="7"/>
    </row>
    <row r="37" spans="1:11" x14ac:dyDescent="0.3">
      <c r="A37" s="5" t="s">
        <v>45</v>
      </c>
      <c r="B37" s="5" t="s">
        <v>26</v>
      </c>
      <c r="C37" s="13">
        <v>18.96</v>
      </c>
      <c r="D37" s="5">
        <v>1</v>
      </c>
      <c r="E37" s="28">
        <f t="shared" si="3"/>
        <v>18.96</v>
      </c>
      <c r="F37" s="34"/>
    </row>
    <row r="38" spans="1:11" ht="15" x14ac:dyDescent="0.3">
      <c r="A38" s="5" t="s">
        <v>68</v>
      </c>
      <c r="B38" s="5" t="s">
        <v>26</v>
      </c>
      <c r="C38" s="13">
        <v>250</v>
      </c>
      <c r="D38" s="5">
        <v>1</v>
      </c>
      <c r="E38" s="28">
        <f t="shared" si="3"/>
        <v>250</v>
      </c>
      <c r="F38" s="34"/>
    </row>
    <row r="39" spans="1:11" x14ac:dyDescent="0.3">
      <c r="A39" s="5" t="s">
        <v>57</v>
      </c>
      <c r="B39" s="5" t="s">
        <v>26</v>
      </c>
      <c r="C39" s="13">
        <v>150</v>
      </c>
      <c r="D39" s="5">
        <v>1</v>
      </c>
      <c r="E39" s="28">
        <f t="shared" si="3"/>
        <v>150</v>
      </c>
      <c r="F39" s="34"/>
    </row>
    <row r="40" spans="1:11" ht="15" x14ac:dyDescent="0.3">
      <c r="A40" s="5" t="s">
        <v>67</v>
      </c>
      <c r="B40" s="5" t="s">
        <v>46</v>
      </c>
      <c r="C40" s="13">
        <v>7.68</v>
      </c>
      <c r="D40" s="5">
        <v>8</v>
      </c>
      <c r="E40" s="28">
        <f t="shared" si="3"/>
        <v>61.44</v>
      </c>
      <c r="F40" s="34"/>
    </row>
    <row r="41" spans="1:11" x14ac:dyDescent="0.3">
      <c r="A41" s="6" t="s">
        <v>47</v>
      </c>
      <c r="B41" s="14"/>
      <c r="C41" s="14"/>
      <c r="D41" s="14"/>
      <c r="E41" s="29">
        <f>SUM(E30:E40)</f>
        <v>680.23</v>
      </c>
      <c r="F41" s="34"/>
      <c r="G41" s="7"/>
      <c r="H41" s="7"/>
      <c r="I41" s="7"/>
      <c r="J41" s="7"/>
      <c r="K41" s="7"/>
    </row>
    <row r="42" spans="1:11" x14ac:dyDescent="0.3">
      <c r="A42" s="8"/>
      <c r="B42" s="7"/>
      <c r="C42" s="7"/>
      <c r="D42" s="7"/>
      <c r="E42" s="30"/>
      <c r="F42" s="34"/>
      <c r="G42" s="7"/>
      <c r="H42" s="7"/>
      <c r="I42" s="7"/>
      <c r="J42" s="7"/>
      <c r="K42" s="7"/>
    </row>
    <row r="43" spans="1:11" x14ac:dyDescent="0.3">
      <c r="A43" s="3" t="s">
        <v>48</v>
      </c>
      <c r="B43" s="15"/>
      <c r="C43" s="15"/>
      <c r="D43" s="15"/>
      <c r="E43" s="15"/>
      <c r="F43" s="34"/>
      <c r="G43" s="7"/>
      <c r="H43" s="7"/>
      <c r="I43" s="7"/>
      <c r="J43" s="7"/>
      <c r="K43" s="7"/>
    </row>
    <row r="44" spans="1:11" x14ac:dyDescent="0.3">
      <c r="A44" s="4" t="s">
        <v>3</v>
      </c>
      <c r="B44" s="4" t="s">
        <v>4</v>
      </c>
      <c r="C44" s="4" t="s">
        <v>5</v>
      </c>
      <c r="D44" s="4" t="s">
        <v>6</v>
      </c>
      <c r="E44" s="27" t="s">
        <v>7</v>
      </c>
      <c r="F44" s="34"/>
      <c r="G44" s="7"/>
      <c r="H44" s="7"/>
      <c r="I44" s="7"/>
      <c r="J44" s="7"/>
      <c r="K44" s="7"/>
    </row>
    <row r="45" spans="1:11" x14ac:dyDescent="0.3">
      <c r="A45" s="5" t="s">
        <v>49</v>
      </c>
      <c r="B45" s="5" t="s">
        <v>50</v>
      </c>
      <c r="C45" s="21">
        <v>3.5000000000000003E-2</v>
      </c>
      <c r="D45" s="25">
        <f>H8</f>
        <v>1200</v>
      </c>
      <c r="E45" s="28">
        <f>C45*D45</f>
        <v>42.000000000000007</v>
      </c>
      <c r="F45" s="34"/>
      <c r="G45" s="7"/>
      <c r="H45" s="7"/>
      <c r="I45" s="7"/>
      <c r="J45" s="7"/>
      <c r="K45" s="7"/>
    </row>
    <row r="46" spans="1:11" x14ac:dyDescent="0.3">
      <c r="A46" s="5" t="s">
        <v>51</v>
      </c>
      <c r="B46" s="5" t="s">
        <v>50</v>
      </c>
      <c r="C46" s="21">
        <v>3.5000000000000003E-2</v>
      </c>
      <c r="D46" s="25">
        <f>H9</f>
        <v>800</v>
      </c>
      <c r="E46" s="28">
        <f>C46*D46</f>
        <v>28.000000000000004</v>
      </c>
      <c r="F46" s="30"/>
      <c r="G46" s="7"/>
      <c r="H46" s="7"/>
      <c r="I46" s="7"/>
      <c r="J46" s="7"/>
      <c r="K46" s="7"/>
    </row>
    <row r="47" spans="1:11" x14ac:dyDescent="0.3">
      <c r="A47" s="5" t="s">
        <v>52</v>
      </c>
      <c r="B47" s="5" t="s">
        <v>50</v>
      </c>
      <c r="C47" s="21">
        <v>3.5000000000000003E-2</v>
      </c>
      <c r="D47" s="25">
        <f>H10</f>
        <v>400</v>
      </c>
      <c r="E47" s="28">
        <f>C47*D47</f>
        <v>14.000000000000002</v>
      </c>
      <c r="F47" s="34"/>
      <c r="G47" s="7"/>
      <c r="H47" s="7"/>
      <c r="I47" s="7"/>
      <c r="J47" s="7"/>
      <c r="K47" s="7"/>
    </row>
    <row r="48" spans="1:11" x14ac:dyDescent="0.3">
      <c r="A48" s="8"/>
      <c r="B48" s="7"/>
      <c r="C48" s="7"/>
      <c r="D48" s="7"/>
      <c r="E48" s="30"/>
      <c r="F48" s="34"/>
      <c r="G48" s="7"/>
      <c r="H48" s="7"/>
      <c r="I48" s="7"/>
      <c r="J48" s="7"/>
      <c r="K48" s="7"/>
    </row>
    <row r="49" spans="1:11" x14ac:dyDescent="0.3">
      <c r="A49" s="9" t="s">
        <v>58</v>
      </c>
      <c r="B49" s="16"/>
      <c r="C49" s="22"/>
      <c r="D49" s="22"/>
      <c r="E49" s="31">
        <f>E26+E41+E46</f>
        <v>2837.6983500000001</v>
      </c>
      <c r="F49" s="34"/>
      <c r="G49" s="7"/>
      <c r="H49" s="7"/>
      <c r="I49" s="7"/>
      <c r="J49" s="7"/>
      <c r="K49" s="7"/>
    </row>
    <row r="50" spans="1:11" x14ac:dyDescent="0.3">
      <c r="A50" s="9" t="s">
        <v>59</v>
      </c>
      <c r="B50" s="16"/>
      <c r="C50" s="22"/>
      <c r="D50" s="22"/>
      <c r="E50" s="31">
        <f>H9*J7</f>
        <v>4000</v>
      </c>
      <c r="F50" s="34"/>
      <c r="G50" s="7"/>
      <c r="H50" s="7"/>
      <c r="I50" s="7"/>
      <c r="J50" s="7"/>
      <c r="K50" s="7"/>
    </row>
    <row r="51" spans="1:11" x14ac:dyDescent="0.3">
      <c r="A51" s="9" t="s">
        <v>60</v>
      </c>
      <c r="B51" s="17"/>
      <c r="C51" s="23"/>
      <c r="D51" s="23"/>
      <c r="E51" s="32">
        <f>SUM(E50-E49)</f>
        <v>1162.3016499999999</v>
      </c>
      <c r="F51" s="34"/>
      <c r="G51" s="37"/>
      <c r="H51" s="37"/>
      <c r="I51" s="37"/>
      <c r="J51" s="37"/>
      <c r="K51" s="37"/>
    </row>
    <row r="52" spans="1:11" x14ac:dyDescent="0.3">
      <c r="A52" s="7"/>
      <c r="B52" s="7"/>
      <c r="C52" s="7"/>
      <c r="D52" s="7"/>
      <c r="E52" s="7"/>
      <c r="F52" s="34"/>
      <c r="G52" s="37"/>
      <c r="H52" s="37"/>
      <c r="I52" s="37"/>
      <c r="J52" s="37"/>
      <c r="K52" s="37"/>
    </row>
    <row r="53" spans="1:11" ht="15" x14ac:dyDescent="0.3">
      <c r="A53" s="7" t="s">
        <v>70</v>
      </c>
      <c r="B53" s="7"/>
      <c r="C53" s="7"/>
      <c r="D53" s="7"/>
      <c r="E53" s="7"/>
      <c r="F53" s="34"/>
      <c r="G53" s="37"/>
      <c r="H53" s="37"/>
      <c r="I53" s="37"/>
      <c r="J53" s="37"/>
      <c r="K53" s="37"/>
    </row>
    <row r="54" spans="1:11" x14ac:dyDescent="0.3">
      <c r="A54" s="7"/>
      <c r="B54" s="7"/>
      <c r="C54" s="7"/>
      <c r="D54" s="7"/>
      <c r="E54" s="7"/>
      <c r="F54" s="34"/>
      <c r="G54" s="37"/>
      <c r="H54" s="37"/>
      <c r="I54" s="37"/>
      <c r="J54" s="37"/>
      <c r="K54" s="37"/>
    </row>
    <row r="55" spans="1:11" ht="15" x14ac:dyDescent="0.3">
      <c r="A55" s="7" t="s">
        <v>69</v>
      </c>
      <c r="B55" s="7"/>
      <c r="C55" s="7"/>
      <c r="D55" s="7"/>
      <c r="E55" s="7"/>
      <c r="F55" s="62"/>
      <c r="G55" s="37"/>
      <c r="H55" s="37"/>
      <c r="I55" s="37"/>
      <c r="J55" s="37"/>
      <c r="K55" s="37"/>
    </row>
    <row r="56" spans="1:11" x14ac:dyDescent="0.3">
      <c r="A56" s="7" t="s">
        <v>53</v>
      </c>
      <c r="B56" s="7"/>
      <c r="C56" s="7"/>
      <c r="D56" s="7"/>
      <c r="E56" s="7"/>
      <c r="F56" s="33"/>
      <c r="G56" s="37"/>
      <c r="H56" s="37"/>
      <c r="I56" s="37"/>
      <c r="J56" s="37"/>
      <c r="K56" s="37"/>
    </row>
    <row r="57" spans="1:11" x14ac:dyDescent="0.3">
      <c r="F57" s="33"/>
      <c r="G57" s="38"/>
      <c r="H57" s="37"/>
      <c r="I57" s="37"/>
      <c r="J57" s="37"/>
      <c r="K57" s="37"/>
    </row>
    <row r="58" spans="1:11" ht="15" x14ac:dyDescent="0.3">
      <c r="A58" s="7" t="s">
        <v>79</v>
      </c>
      <c r="B58" s="18"/>
      <c r="C58" s="18"/>
      <c r="D58" s="18"/>
      <c r="E58" s="33"/>
      <c r="G58" s="7"/>
      <c r="H58" s="7"/>
      <c r="J58" s="37"/>
      <c r="K58" s="37"/>
    </row>
    <row r="59" spans="1:11" x14ac:dyDescent="0.3">
      <c r="F59" s="33"/>
      <c r="G59" s="37"/>
      <c r="H59" s="37"/>
      <c r="I59" s="37"/>
      <c r="J59" s="37"/>
      <c r="K59" s="37"/>
    </row>
    <row r="60" spans="1:11" x14ac:dyDescent="0.3">
      <c r="B60" s="7"/>
      <c r="C60" s="7"/>
      <c r="D60" s="7"/>
      <c r="E60" s="7"/>
      <c r="F60" s="7"/>
      <c r="J60" s="7"/>
      <c r="K60" s="7"/>
    </row>
    <row r="61" spans="1:11" x14ac:dyDescent="0.3">
      <c r="G61" s="7"/>
      <c r="H61" s="7"/>
      <c r="I61" s="7"/>
      <c r="J61" s="7"/>
      <c r="K61" s="7"/>
    </row>
    <row r="62" spans="1:11" x14ac:dyDescent="0.3">
      <c r="A62" t="s">
        <v>89</v>
      </c>
      <c r="G62" s="7"/>
      <c r="H62" s="7" t="s">
        <v>90</v>
      </c>
      <c r="I62" s="7"/>
      <c r="J62" s="7"/>
      <c r="K62" s="7"/>
    </row>
    <row r="63" spans="1:11" x14ac:dyDescent="0.3">
      <c r="F63" s="7"/>
      <c r="G63" s="7"/>
      <c r="H63" s="7"/>
      <c r="I63" s="7"/>
      <c r="J63" s="7"/>
      <c r="K63" s="7"/>
    </row>
    <row r="64" spans="1:11" x14ac:dyDescent="0.3">
      <c r="G64" s="7"/>
      <c r="H64" s="7"/>
      <c r="I64" s="7"/>
      <c r="J64" s="7"/>
      <c r="K64" s="7"/>
    </row>
    <row r="65" spans="7:11" x14ac:dyDescent="0.3">
      <c r="G65" s="7"/>
      <c r="H65" s="7"/>
      <c r="I65" s="7"/>
      <c r="J65" s="7"/>
      <c r="K65" s="7"/>
    </row>
  </sheetData>
  <mergeCells count="1">
    <mergeCell ref="I4:K4"/>
  </mergeCells>
  <pageMargins left="0.7" right="0.7" top="0.75" bottom="0.75" header="0.3" footer="0.3"/>
  <pageSetup orientation="portrait" r:id="rId1"/>
  <ignoredErrors>
    <ignoredError sqref="E15"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19324-D168-49EB-8EDA-81ACAC589227}">
  <dimension ref="A1:K81"/>
  <sheetViews>
    <sheetView topLeftCell="A45" workbookViewId="0">
      <selection activeCell="F83" sqref="F83"/>
    </sheetView>
  </sheetViews>
  <sheetFormatPr defaultRowHeight="14.4" x14ac:dyDescent="0.3"/>
  <cols>
    <col min="1" max="1" width="28.33203125" customWidth="1"/>
    <col min="2" max="2" width="10.88671875" customWidth="1"/>
    <col min="5" max="5" width="9.88671875" bestFit="1" customWidth="1"/>
    <col min="6" max="6" width="9.109375"/>
    <col min="7" max="7" width="10.88671875" customWidth="1"/>
    <col min="8" max="8" width="15.6640625" customWidth="1"/>
    <col min="9" max="10" width="10.6640625" customWidth="1"/>
    <col min="11" max="11" width="14" customWidth="1"/>
  </cols>
  <sheetData>
    <row r="1" spans="1:11" ht="15.6" x14ac:dyDescent="0.3">
      <c r="A1" s="1" t="s">
        <v>80</v>
      </c>
      <c r="B1" s="10"/>
      <c r="C1" s="19"/>
      <c r="D1" s="10"/>
      <c r="E1" s="7"/>
      <c r="F1" s="7"/>
      <c r="G1" s="7"/>
      <c r="H1" s="7"/>
      <c r="I1" s="7"/>
      <c r="J1" s="7"/>
      <c r="K1" s="7"/>
    </row>
    <row r="2" spans="1:11" ht="15.6" x14ac:dyDescent="0.3">
      <c r="A2" s="2" t="s">
        <v>88</v>
      </c>
      <c r="B2" s="10"/>
      <c r="C2" s="10"/>
      <c r="D2" s="10"/>
      <c r="E2" s="7"/>
      <c r="F2" s="7"/>
      <c r="G2" s="7"/>
      <c r="H2" s="7"/>
      <c r="I2" s="7"/>
      <c r="J2" s="7"/>
      <c r="K2" s="7"/>
    </row>
    <row r="3" spans="1:11" ht="15.6" x14ac:dyDescent="0.3">
      <c r="A3" s="1" t="s">
        <v>0</v>
      </c>
      <c r="B3" s="11"/>
      <c r="C3" s="7"/>
      <c r="D3" s="10"/>
      <c r="E3" s="7"/>
      <c r="F3" s="7"/>
      <c r="G3" s="7"/>
      <c r="H3" s="7"/>
      <c r="I3" s="7"/>
      <c r="J3" s="7"/>
      <c r="K3" s="7"/>
    </row>
    <row r="4" spans="1:11" ht="15.6" x14ac:dyDescent="0.3">
      <c r="A4" s="3" t="s">
        <v>1</v>
      </c>
      <c r="B4" s="12"/>
      <c r="C4" s="12"/>
      <c r="D4" s="12"/>
      <c r="E4" s="26"/>
      <c r="F4" s="7"/>
      <c r="G4" s="7"/>
      <c r="H4" s="7"/>
      <c r="I4" s="74" t="s">
        <v>2</v>
      </c>
      <c r="J4" s="74"/>
      <c r="K4" s="74"/>
    </row>
    <row r="5" spans="1:11" ht="15" x14ac:dyDescent="0.3">
      <c r="A5" s="4" t="s">
        <v>3</v>
      </c>
      <c r="B5" s="4" t="s">
        <v>4</v>
      </c>
      <c r="C5" s="4" t="s">
        <v>5</v>
      </c>
      <c r="D5" s="4" t="s">
        <v>6</v>
      </c>
      <c r="E5" s="27" t="s">
        <v>7</v>
      </c>
      <c r="F5" s="61"/>
      <c r="G5" s="7"/>
      <c r="H5" s="7"/>
      <c r="I5" s="15"/>
      <c r="J5" s="43" t="s">
        <v>76</v>
      </c>
      <c r="K5" s="46"/>
    </row>
    <row r="6" spans="1:11" x14ac:dyDescent="0.3">
      <c r="A6" s="5" t="s">
        <v>8</v>
      </c>
      <c r="B6" s="5" t="s">
        <v>9</v>
      </c>
      <c r="C6" s="65">
        <v>0.7</v>
      </c>
      <c r="D6" s="64">
        <v>150</v>
      </c>
      <c r="E6" s="28">
        <f t="shared" ref="E6:E11" si="0">(C6*D6)</f>
        <v>105</v>
      </c>
      <c r="F6" s="34"/>
      <c r="G6" s="19"/>
      <c r="H6" s="19"/>
      <c r="I6" s="41" t="s">
        <v>10</v>
      </c>
      <c r="J6" s="44" t="s">
        <v>11</v>
      </c>
      <c r="K6" s="41" t="s">
        <v>12</v>
      </c>
    </row>
    <row r="7" spans="1:11" ht="15" x14ac:dyDescent="0.3">
      <c r="A7" s="5" t="s">
        <v>13</v>
      </c>
      <c r="B7" s="5" t="s">
        <v>9</v>
      </c>
      <c r="C7" s="65">
        <v>0.76</v>
      </c>
      <c r="D7" s="64">
        <v>50</v>
      </c>
      <c r="E7" s="28">
        <f t="shared" si="0"/>
        <v>38</v>
      </c>
      <c r="F7" s="34"/>
      <c r="G7" s="35" t="s">
        <v>75</v>
      </c>
      <c r="H7" s="3"/>
      <c r="I7" s="69">
        <f>0.25*25</f>
        <v>6.25</v>
      </c>
      <c r="J7" s="70">
        <f>0.2*25</f>
        <v>5</v>
      </c>
      <c r="K7" s="69">
        <f>0.15*25</f>
        <v>3.75</v>
      </c>
    </row>
    <row r="8" spans="1:11" x14ac:dyDescent="0.3">
      <c r="A8" s="5" t="s">
        <v>15</v>
      </c>
      <c r="B8" s="5" t="s">
        <v>9</v>
      </c>
      <c r="C8" s="65">
        <v>0.4</v>
      </c>
      <c r="D8" s="64">
        <v>100</v>
      </c>
      <c r="E8" s="28">
        <f t="shared" si="0"/>
        <v>40</v>
      </c>
      <c r="F8" s="34"/>
      <c r="G8" s="36" t="s">
        <v>16</v>
      </c>
      <c r="H8" s="71">
        <f>30000/25</f>
        <v>1200</v>
      </c>
      <c r="I8" s="28">
        <f>(I7*H8)-$E$35-$E$57-$E61</f>
        <v>4648.3016499999994</v>
      </c>
      <c r="J8" s="28">
        <f>(J7*H8)-$E$35-$E$57-$E61</f>
        <v>3148.3016499999999</v>
      </c>
      <c r="K8" s="28">
        <f>(K7*H8)-$E$35-$E$57-$E61</f>
        <v>1648.3016499999999</v>
      </c>
    </row>
    <row r="9" spans="1:11" x14ac:dyDescent="0.3">
      <c r="A9" s="5" t="s">
        <v>17</v>
      </c>
      <c r="B9" s="5" t="s">
        <v>18</v>
      </c>
      <c r="C9" s="65">
        <v>60</v>
      </c>
      <c r="D9" s="64">
        <v>1</v>
      </c>
      <c r="E9" s="28">
        <f t="shared" si="0"/>
        <v>60</v>
      </c>
      <c r="F9" s="34"/>
      <c r="G9" s="36" t="s">
        <v>19</v>
      </c>
      <c r="H9" s="71">
        <f>20000/25</f>
        <v>800</v>
      </c>
      <c r="I9" s="28">
        <f>(I7*H9)-$E$35-$E$57-$E62</f>
        <v>2162.3016499999999</v>
      </c>
      <c r="J9" s="28">
        <f>(J7*H9)-$E$35-$E$57-$E62</f>
        <v>1162.3016499999999</v>
      </c>
      <c r="K9" s="28">
        <f>(K7*H9)-$E$35-$E$57-$E62</f>
        <v>162.30164999999988</v>
      </c>
    </row>
    <row r="10" spans="1:11" x14ac:dyDescent="0.3">
      <c r="A10" s="5" t="s">
        <v>20</v>
      </c>
      <c r="B10" s="5" t="s">
        <v>9</v>
      </c>
      <c r="C10" s="65">
        <v>0.65</v>
      </c>
      <c r="D10" s="66">
        <v>20</v>
      </c>
      <c r="E10" s="28">
        <f t="shared" si="0"/>
        <v>13</v>
      </c>
      <c r="F10" s="34"/>
      <c r="G10" s="36" t="s">
        <v>21</v>
      </c>
      <c r="H10" s="71">
        <f>10000/25</f>
        <v>400</v>
      </c>
      <c r="I10" s="28">
        <f>(I7*H10)-$E$35-$E$57-$E63</f>
        <v>-323.69835000000012</v>
      </c>
      <c r="J10" s="28">
        <f>(J7*H10)-$E$35-$E$57-$E63</f>
        <v>-823.69835000000012</v>
      </c>
      <c r="K10" s="28">
        <f>(K7*H10)-$E$35-$E$57-$E63</f>
        <v>-1323.6983500000001</v>
      </c>
    </row>
    <row r="11" spans="1:11" x14ac:dyDescent="0.3">
      <c r="A11" s="5" t="s">
        <v>64</v>
      </c>
      <c r="B11" s="5" t="s">
        <v>22</v>
      </c>
      <c r="C11" s="65">
        <v>135</v>
      </c>
      <c r="D11" s="64">
        <v>1.5</v>
      </c>
      <c r="E11" s="28">
        <f t="shared" si="0"/>
        <v>202.5</v>
      </c>
      <c r="F11" s="34"/>
      <c r="G11" s="7"/>
      <c r="H11" s="56"/>
      <c r="I11" s="34"/>
      <c r="J11" s="34"/>
      <c r="K11" s="34"/>
    </row>
    <row r="12" spans="1:11" ht="15.6" x14ac:dyDescent="0.3">
      <c r="A12" s="5" t="s">
        <v>23</v>
      </c>
      <c r="B12" s="5" t="s">
        <v>24</v>
      </c>
      <c r="C12" s="65">
        <v>0.1</v>
      </c>
      <c r="D12" s="64">
        <v>7260</v>
      </c>
      <c r="E12" s="28">
        <f>(C12*D12)</f>
        <v>726</v>
      </c>
      <c r="F12" s="34"/>
      <c r="H12" s="47" t="s">
        <v>61</v>
      </c>
    </row>
    <row r="13" spans="1:11" ht="15" x14ac:dyDescent="0.3">
      <c r="A13" s="5" t="s">
        <v>25</v>
      </c>
      <c r="B13" s="5" t="s">
        <v>26</v>
      </c>
      <c r="C13" s="65">
        <v>171.15</v>
      </c>
      <c r="D13" s="64">
        <v>1</v>
      </c>
      <c r="E13" s="28">
        <f t="shared" ref="E13:E14" si="1">C13*D13</f>
        <v>171.15</v>
      </c>
      <c r="F13" s="34"/>
      <c r="G13" s="7"/>
      <c r="H13" s="7"/>
      <c r="I13" s="15"/>
      <c r="J13" s="43" t="s">
        <v>76</v>
      </c>
      <c r="K13" s="46"/>
    </row>
    <row r="14" spans="1:11" x14ac:dyDescent="0.3">
      <c r="A14" s="5" t="s">
        <v>27</v>
      </c>
      <c r="B14" s="5" t="s">
        <v>28</v>
      </c>
      <c r="C14" s="65">
        <v>20</v>
      </c>
      <c r="D14" s="64">
        <v>6</v>
      </c>
      <c r="E14" s="28">
        <f t="shared" si="1"/>
        <v>120</v>
      </c>
      <c r="F14" s="34"/>
      <c r="I14" s="48" t="s">
        <v>10</v>
      </c>
      <c r="J14" s="49" t="s">
        <v>11</v>
      </c>
      <c r="K14" s="48" t="s">
        <v>12</v>
      </c>
    </row>
    <row r="15" spans="1:11" ht="15" x14ac:dyDescent="0.3">
      <c r="A15" s="5" t="s">
        <v>29</v>
      </c>
      <c r="B15" s="5" t="s">
        <v>26</v>
      </c>
      <c r="C15" s="65">
        <v>20</v>
      </c>
      <c r="D15" s="64">
        <v>7</v>
      </c>
      <c r="E15" s="28">
        <f>(C15*D15)</f>
        <v>140</v>
      </c>
      <c r="F15" s="34"/>
      <c r="G15" s="35" t="s">
        <v>75</v>
      </c>
      <c r="H15" s="51"/>
      <c r="I15" s="69">
        <f>0.25*25</f>
        <v>6.25</v>
      </c>
      <c r="J15" s="70">
        <f>0.2*25</f>
        <v>5</v>
      </c>
      <c r="K15" s="69">
        <f>0.15*25</f>
        <v>3.75</v>
      </c>
    </row>
    <row r="16" spans="1:11" x14ac:dyDescent="0.3">
      <c r="A16" s="5" t="s">
        <v>30</v>
      </c>
      <c r="B16" s="5" t="s">
        <v>26</v>
      </c>
      <c r="C16" s="65">
        <v>130</v>
      </c>
      <c r="D16" s="64">
        <v>1</v>
      </c>
      <c r="E16" s="28">
        <f>C16*D16</f>
        <v>130</v>
      </c>
      <c r="F16" s="34"/>
      <c r="G16" s="52" t="s">
        <v>16</v>
      </c>
      <c r="H16" s="68">
        <f>30000/25</f>
        <v>1200</v>
      </c>
      <c r="I16" s="13">
        <f>I8/$H$8</f>
        <v>3.873584708333333</v>
      </c>
      <c r="J16" s="13">
        <f>J8/$H$8</f>
        <v>2.623584708333333</v>
      </c>
      <c r="K16" s="13">
        <f>K8/$H$8</f>
        <v>1.3735847083333332</v>
      </c>
    </row>
    <row r="17" spans="1:11" x14ac:dyDescent="0.3">
      <c r="A17" s="5" t="s">
        <v>31</v>
      </c>
      <c r="B17" s="5" t="s">
        <v>26</v>
      </c>
      <c r="C17" s="65">
        <v>25</v>
      </c>
      <c r="D17" s="64">
        <v>1</v>
      </c>
      <c r="E17" s="28">
        <f t="shared" ref="E17:E19" si="2">C17*D17</f>
        <v>25</v>
      </c>
      <c r="F17" s="34"/>
      <c r="G17" s="52" t="s">
        <v>19</v>
      </c>
      <c r="H17" s="68">
        <f>20000/25</f>
        <v>800</v>
      </c>
      <c r="I17" s="13">
        <f>I9/$H$9</f>
        <v>2.7028770624999998</v>
      </c>
      <c r="J17" s="13">
        <f>J9/$H$9</f>
        <v>1.4528770624999998</v>
      </c>
      <c r="K17" s="13">
        <f>K9/$H$9</f>
        <v>0.20287706249999984</v>
      </c>
    </row>
    <row r="18" spans="1:11" x14ac:dyDescent="0.3">
      <c r="A18" s="5" t="s">
        <v>71</v>
      </c>
      <c r="B18" s="5" t="s">
        <v>33</v>
      </c>
      <c r="C18" s="65">
        <v>34.75</v>
      </c>
      <c r="D18" s="64">
        <v>0.5</v>
      </c>
      <c r="E18" s="28">
        <f t="shared" si="2"/>
        <v>17.375</v>
      </c>
      <c r="F18" s="34"/>
      <c r="G18" s="52" t="s">
        <v>21</v>
      </c>
      <c r="H18" s="68">
        <f>10000/25</f>
        <v>400</v>
      </c>
      <c r="I18" s="13">
        <f>I10/$H$10</f>
        <v>-0.80924587500000034</v>
      </c>
      <c r="J18" s="13">
        <f>J10/$H$10</f>
        <v>-2.0592458750000002</v>
      </c>
      <c r="K18" s="13">
        <f>K10/$H$10</f>
        <v>-3.3092458750000002</v>
      </c>
    </row>
    <row r="19" spans="1:11" x14ac:dyDescent="0.3">
      <c r="A19" s="5" t="s">
        <v>72</v>
      </c>
      <c r="B19" s="5" t="s">
        <v>32</v>
      </c>
      <c r="C19" s="65">
        <v>6.67</v>
      </c>
      <c r="D19" s="64">
        <v>1</v>
      </c>
      <c r="E19" s="28">
        <f t="shared" si="2"/>
        <v>6.67</v>
      </c>
      <c r="F19" s="34"/>
    </row>
    <row r="20" spans="1:11" x14ac:dyDescent="0.3">
      <c r="A20" s="5" t="s">
        <v>34</v>
      </c>
      <c r="B20" s="5" t="s">
        <v>32</v>
      </c>
      <c r="C20" s="65">
        <v>4.79</v>
      </c>
      <c r="D20" s="64">
        <f>7*3</f>
        <v>21</v>
      </c>
      <c r="E20" s="28">
        <f>C20*D20</f>
        <v>100.59</v>
      </c>
      <c r="F20" s="34"/>
      <c r="G20" s="53" t="s">
        <v>62</v>
      </c>
      <c r="H20" s="51"/>
      <c r="I20" s="51"/>
    </row>
    <row r="21" spans="1:11" ht="15" x14ac:dyDescent="0.3">
      <c r="A21" s="5" t="s">
        <v>66</v>
      </c>
      <c r="B21" s="5" t="s">
        <v>33</v>
      </c>
      <c r="C21" s="65">
        <v>2</v>
      </c>
      <c r="D21" s="64">
        <v>14</v>
      </c>
      <c r="E21" s="28">
        <f>C21*D21</f>
        <v>28</v>
      </c>
      <c r="F21" s="34"/>
      <c r="G21" s="35" t="s">
        <v>75</v>
      </c>
      <c r="H21" s="51"/>
      <c r="I21" s="54"/>
    </row>
    <row r="22" spans="1:11" x14ac:dyDescent="0.3">
      <c r="A22" s="5" t="s">
        <v>65</v>
      </c>
      <c r="B22" s="5" t="s">
        <v>33</v>
      </c>
      <c r="C22" s="65">
        <v>2.3199999999999998</v>
      </c>
      <c r="D22" s="64">
        <v>10</v>
      </c>
      <c r="E22" s="28">
        <f>C22*D22</f>
        <v>23.2</v>
      </c>
      <c r="F22" s="34"/>
      <c r="G22" s="52" t="s">
        <v>16</v>
      </c>
      <c r="H22" s="68">
        <f>30000/25</f>
        <v>1200</v>
      </c>
      <c r="I22" s="13">
        <f>$E$65/H22</f>
        <v>2.3647486250000003</v>
      </c>
    </row>
    <row r="23" spans="1:11" x14ac:dyDescent="0.3">
      <c r="A23" s="5" t="s">
        <v>74</v>
      </c>
      <c r="B23" s="5" t="s">
        <v>33</v>
      </c>
      <c r="C23" s="65">
        <v>1.33</v>
      </c>
      <c r="D23" s="64">
        <v>12</v>
      </c>
      <c r="E23" s="28">
        <f>C23*D23</f>
        <v>15.96</v>
      </c>
      <c r="F23" s="34"/>
      <c r="G23" s="52" t="s">
        <v>19</v>
      </c>
      <c r="H23" s="68">
        <f>20000/25</f>
        <v>800</v>
      </c>
      <c r="I23" s="13">
        <f>$E$65/H23</f>
        <v>3.5471229375000002</v>
      </c>
    </row>
    <row r="24" spans="1:11" x14ac:dyDescent="0.3">
      <c r="A24" s="5" t="s">
        <v>35</v>
      </c>
      <c r="B24" s="5" t="s">
        <v>36</v>
      </c>
      <c r="C24" s="65">
        <v>70</v>
      </c>
      <c r="D24" s="64">
        <v>1.5</v>
      </c>
      <c r="E24" s="28">
        <f>(C24*D24)</f>
        <v>105</v>
      </c>
      <c r="F24" s="34"/>
      <c r="G24" s="52" t="s">
        <v>21</v>
      </c>
      <c r="H24" s="68">
        <f>10000/25</f>
        <v>400</v>
      </c>
      <c r="I24" s="13">
        <f>$E$65/H24</f>
        <v>7.0942458750000004</v>
      </c>
    </row>
    <row r="25" spans="1:11" x14ac:dyDescent="0.3">
      <c r="A25" s="64"/>
      <c r="B25" s="64"/>
      <c r="C25" s="65"/>
      <c r="D25" s="64"/>
      <c r="E25" s="28">
        <f t="shared" ref="E25:E33" si="3">C25*D25</f>
        <v>0</v>
      </c>
      <c r="F25" s="34"/>
      <c r="G25" s="19"/>
      <c r="H25" s="56"/>
      <c r="I25" s="30"/>
    </row>
    <row r="26" spans="1:11" x14ac:dyDescent="0.3">
      <c r="A26" s="64"/>
      <c r="B26" s="64"/>
      <c r="C26" s="65"/>
      <c r="D26" s="64"/>
      <c r="E26" s="28">
        <f t="shared" si="3"/>
        <v>0</v>
      </c>
      <c r="F26" s="34"/>
      <c r="G26" s="19"/>
      <c r="H26" s="56"/>
      <c r="I26" s="30"/>
    </row>
    <row r="27" spans="1:11" x14ac:dyDescent="0.3">
      <c r="A27" s="64"/>
      <c r="B27" s="64"/>
      <c r="C27" s="65"/>
      <c r="D27" s="64"/>
      <c r="E27" s="28">
        <f t="shared" si="3"/>
        <v>0</v>
      </c>
      <c r="F27" s="34"/>
      <c r="G27" s="19"/>
      <c r="H27" s="56"/>
      <c r="I27" s="30"/>
    </row>
    <row r="28" spans="1:11" x14ac:dyDescent="0.3">
      <c r="A28" s="64"/>
      <c r="B28" s="64"/>
      <c r="C28" s="65"/>
      <c r="D28" s="64"/>
      <c r="E28" s="28">
        <f t="shared" si="3"/>
        <v>0</v>
      </c>
      <c r="F28" s="34"/>
      <c r="G28" s="19"/>
      <c r="H28" s="56"/>
      <c r="I28" s="30"/>
    </row>
    <row r="29" spans="1:11" x14ac:dyDescent="0.3">
      <c r="A29" s="64"/>
      <c r="B29" s="64"/>
      <c r="C29" s="65"/>
      <c r="D29" s="64"/>
      <c r="E29" s="28">
        <f t="shared" si="3"/>
        <v>0</v>
      </c>
      <c r="F29" s="34"/>
      <c r="G29" s="19"/>
      <c r="H29" s="56"/>
      <c r="I29" s="30"/>
    </row>
    <row r="30" spans="1:11" x14ac:dyDescent="0.3">
      <c r="A30" s="64"/>
      <c r="B30" s="64"/>
      <c r="C30" s="65"/>
      <c r="D30" s="64"/>
      <c r="E30" s="28">
        <f t="shared" ref="E30" si="4">(C30*D30)</f>
        <v>0</v>
      </c>
      <c r="F30" s="34"/>
      <c r="G30" s="19"/>
      <c r="H30" s="56"/>
      <c r="I30" s="30"/>
    </row>
    <row r="31" spans="1:11" x14ac:dyDescent="0.3">
      <c r="A31" s="64"/>
      <c r="B31" s="64"/>
      <c r="C31" s="65"/>
      <c r="D31" s="64"/>
      <c r="E31" s="28">
        <f t="shared" si="3"/>
        <v>0</v>
      </c>
      <c r="F31" s="34"/>
      <c r="G31" s="19"/>
      <c r="H31" s="56"/>
      <c r="I31" s="30"/>
    </row>
    <row r="32" spans="1:11" x14ac:dyDescent="0.3">
      <c r="A32" s="64"/>
      <c r="B32" s="64"/>
      <c r="C32" s="65"/>
      <c r="D32" s="64"/>
      <c r="E32" s="28">
        <f t="shared" si="3"/>
        <v>0</v>
      </c>
      <c r="F32" s="34"/>
      <c r="G32" s="19"/>
      <c r="H32" s="56"/>
      <c r="I32" s="30"/>
    </row>
    <row r="33" spans="1:11" x14ac:dyDescent="0.3">
      <c r="A33" s="64"/>
      <c r="B33" s="64"/>
      <c r="C33" s="65"/>
      <c r="D33" s="64"/>
      <c r="E33" s="28">
        <f t="shared" si="3"/>
        <v>0</v>
      </c>
      <c r="F33" s="34"/>
      <c r="G33" s="19"/>
      <c r="H33" s="56"/>
      <c r="I33" s="30"/>
    </row>
    <row r="34" spans="1:11" ht="15" x14ac:dyDescent="0.3">
      <c r="A34" s="5" t="s">
        <v>73</v>
      </c>
      <c r="B34" s="13">
        <f>SUM(E6:E33)</f>
        <v>2067.4450000000002</v>
      </c>
      <c r="C34" s="66">
        <v>6</v>
      </c>
      <c r="D34" s="67">
        <v>0.06</v>
      </c>
      <c r="E34" s="28">
        <f>B34*(C34/12)*D34</f>
        <v>62.023350000000001</v>
      </c>
      <c r="F34" s="34"/>
    </row>
    <row r="35" spans="1:11" x14ac:dyDescent="0.3">
      <c r="A35" s="6" t="s">
        <v>37</v>
      </c>
      <c r="B35" s="14"/>
      <c r="C35" s="14"/>
      <c r="D35" s="14"/>
      <c r="E35" s="29">
        <f>SUM(E6:E34)</f>
        <v>2129.4683500000001</v>
      </c>
      <c r="F35" s="34"/>
      <c r="G35" s="57"/>
      <c r="H35" s="40"/>
      <c r="I35" s="7"/>
      <c r="J35" s="7"/>
      <c r="K35" s="7"/>
    </row>
    <row r="36" spans="1:11" x14ac:dyDescent="0.3">
      <c r="F36" s="34"/>
      <c r="G36" s="57"/>
      <c r="H36" s="40"/>
      <c r="I36" s="7"/>
      <c r="J36" s="7"/>
      <c r="K36" s="7"/>
    </row>
    <row r="37" spans="1:11" x14ac:dyDescent="0.3">
      <c r="A37" s="3" t="s">
        <v>38</v>
      </c>
      <c r="B37" s="15"/>
      <c r="C37" s="15"/>
      <c r="D37" s="15"/>
      <c r="E37" s="15"/>
      <c r="G37" s="7"/>
      <c r="H37" s="58"/>
      <c r="I37" s="7"/>
      <c r="J37" s="7"/>
      <c r="K37" s="7"/>
    </row>
    <row r="38" spans="1:11" x14ac:dyDescent="0.3">
      <c r="A38" s="4" t="s">
        <v>3</v>
      </c>
      <c r="B38" s="4" t="s">
        <v>4</v>
      </c>
      <c r="C38" s="4" t="s">
        <v>5</v>
      </c>
      <c r="D38" s="4" t="s">
        <v>6</v>
      </c>
      <c r="E38" s="27" t="s">
        <v>7</v>
      </c>
      <c r="G38" s="7"/>
      <c r="H38" s="58"/>
      <c r="I38" s="7"/>
      <c r="J38" s="7"/>
      <c r="K38" s="7"/>
    </row>
    <row r="39" spans="1:11" x14ac:dyDescent="0.3">
      <c r="A39" s="5" t="s">
        <v>55</v>
      </c>
      <c r="B39" s="5" t="s">
        <v>39</v>
      </c>
      <c r="C39" s="65">
        <v>9.3699999999999992</v>
      </c>
      <c r="D39" s="64">
        <v>1</v>
      </c>
      <c r="E39" s="28">
        <f>C39*D39</f>
        <v>9.3699999999999992</v>
      </c>
      <c r="F39" s="34"/>
      <c r="G39" s="7"/>
      <c r="H39" s="59"/>
      <c r="I39" s="7"/>
      <c r="J39" s="7"/>
      <c r="K39" s="7"/>
    </row>
    <row r="40" spans="1:11" x14ac:dyDescent="0.3">
      <c r="A40" s="5" t="s">
        <v>56</v>
      </c>
      <c r="B40" s="5" t="s">
        <v>39</v>
      </c>
      <c r="C40" s="65">
        <v>10.36</v>
      </c>
      <c r="D40" s="64">
        <v>8</v>
      </c>
      <c r="E40" s="28">
        <f t="shared" ref="E40:E56" si="5">C40*D40</f>
        <v>82.88</v>
      </c>
      <c r="F40" s="30"/>
      <c r="G40" s="7"/>
      <c r="H40" s="60"/>
      <c r="I40" s="7"/>
      <c r="J40" s="7"/>
      <c r="K40" s="7"/>
    </row>
    <row r="41" spans="1:11" x14ac:dyDescent="0.3">
      <c r="A41" s="5" t="s">
        <v>40</v>
      </c>
      <c r="B41" s="5" t="s">
        <v>26</v>
      </c>
      <c r="C41" s="65">
        <v>18.96</v>
      </c>
      <c r="D41" s="64">
        <v>1</v>
      </c>
      <c r="E41" s="28">
        <f t="shared" si="5"/>
        <v>18.96</v>
      </c>
      <c r="F41" s="30"/>
      <c r="G41" s="7"/>
      <c r="H41" s="7"/>
      <c r="I41" s="19"/>
      <c r="J41" s="7"/>
      <c r="K41" s="7"/>
    </row>
    <row r="42" spans="1:11" x14ac:dyDescent="0.3">
      <c r="A42" s="5" t="s">
        <v>41</v>
      </c>
      <c r="B42" s="5" t="s">
        <v>39</v>
      </c>
      <c r="C42" s="65">
        <v>31.59</v>
      </c>
      <c r="D42" s="64">
        <v>1</v>
      </c>
      <c r="E42" s="28">
        <f t="shared" si="5"/>
        <v>31.59</v>
      </c>
      <c r="F42" s="61"/>
      <c r="G42" s="7"/>
      <c r="H42" s="58"/>
      <c r="I42" s="7"/>
      <c r="J42" s="58"/>
      <c r="K42" s="7"/>
    </row>
    <row r="43" spans="1:11" x14ac:dyDescent="0.3">
      <c r="A43" s="5" t="s">
        <v>42</v>
      </c>
      <c r="B43" s="5" t="s">
        <v>26</v>
      </c>
      <c r="C43" s="65">
        <v>24.2</v>
      </c>
      <c r="D43" s="64">
        <v>1</v>
      </c>
      <c r="E43" s="28">
        <f t="shared" si="5"/>
        <v>24.2</v>
      </c>
      <c r="F43" s="34"/>
      <c r="G43" s="7"/>
      <c r="H43" s="60"/>
      <c r="I43" s="7"/>
      <c r="J43" s="7"/>
      <c r="K43" s="7"/>
    </row>
    <row r="44" spans="1:11" x14ac:dyDescent="0.3">
      <c r="A44" s="5" t="s">
        <v>43</v>
      </c>
      <c r="B44" s="5" t="s">
        <v>26</v>
      </c>
      <c r="C44" s="65">
        <v>20.190000000000001</v>
      </c>
      <c r="D44" s="64">
        <v>1</v>
      </c>
      <c r="E44" s="28">
        <f t="shared" si="5"/>
        <v>20.190000000000001</v>
      </c>
      <c r="F44" s="34"/>
      <c r="G44" s="7"/>
      <c r="H44" s="60"/>
      <c r="I44" s="7"/>
      <c r="J44" s="7"/>
      <c r="K44" s="7"/>
    </row>
    <row r="45" spans="1:11" x14ac:dyDescent="0.3">
      <c r="A45" s="5" t="s">
        <v>44</v>
      </c>
      <c r="B45" s="5" t="s">
        <v>26</v>
      </c>
      <c r="C45" s="65">
        <v>12.64</v>
      </c>
      <c r="D45" s="64">
        <v>1</v>
      </c>
      <c r="E45" s="28">
        <f t="shared" si="5"/>
        <v>12.64</v>
      </c>
      <c r="F45" s="34"/>
      <c r="G45" s="7"/>
      <c r="H45" s="40"/>
      <c r="I45" s="7"/>
      <c r="J45" s="7"/>
      <c r="K45" s="7"/>
    </row>
    <row r="46" spans="1:11" x14ac:dyDescent="0.3">
      <c r="A46" s="5" t="s">
        <v>45</v>
      </c>
      <c r="B46" s="5" t="s">
        <v>26</v>
      </c>
      <c r="C46" s="65">
        <v>18.96</v>
      </c>
      <c r="D46" s="64">
        <v>1</v>
      </c>
      <c r="E46" s="28">
        <f t="shared" si="5"/>
        <v>18.96</v>
      </c>
      <c r="F46" s="34"/>
    </row>
    <row r="47" spans="1:11" ht="15" x14ac:dyDescent="0.3">
      <c r="A47" s="5" t="s">
        <v>68</v>
      </c>
      <c r="B47" s="5" t="s">
        <v>26</v>
      </c>
      <c r="C47" s="65">
        <v>250</v>
      </c>
      <c r="D47" s="64">
        <v>1</v>
      </c>
      <c r="E47" s="28">
        <f t="shared" si="5"/>
        <v>250</v>
      </c>
      <c r="F47" s="34"/>
    </row>
    <row r="48" spans="1:11" x14ac:dyDescent="0.3">
      <c r="A48" s="5" t="s">
        <v>57</v>
      </c>
      <c r="B48" s="5" t="s">
        <v>26</v>
      </c>
      <c r="C48" s="65">
        <v>150</v>
      </c>
      <c r="D48" s="64">
        <v>1</v>
      </c>
      <c r="E48" s="28">
        <f t="shared" si="5"/>
        <v>150</v>
      </c>
      <c r="F48" s="34"/>
    </row>
    <row r="49" spans="1:11" ht="15" x14ac:dyDescent="0.3">
      <c r="A49" s="5" t="s">
        <v>67</v>
      </c>
      <c r="B49" s="5" t="s">
        <v>46</v>
      </c>
      <c r="C49" s="65">
        <v>7.68</v>
      </c>
      <c r="D49" s="64">
        <v>8</v>
      </c>
      <c r="E49" s="28">
        <f t="shared" si="5"/>
        <v>61.44</v>
      </c>
      <c r="F49" s="34"/>
    </row>
    <row r="50" spans="1:11" x14ac:dyDescent="0.3">
      <c r="A50" s="73"/>
      <c r="B50" s="64"/>
      <c r="C50" s="65"/>
      <c r="D50" s="64"/>
      <c r="E50" s="28">
        <f t="shared" si="5"/>
        <v>0</v>
      </c>
      <c r="F50" s="34"/>
    </row>
    <row r="51" spans="1:11" x14ac:dyDescent="0.3">
      <c r="A51" s="73"/>
      <c r="B51" s="64"/>
      <c r="C51" s="65"/>
      <c r="D51" s="64"/>
      <c r="E51" s="28">
        <f t="shared" si="5"/>
        <v>0</v>
      </c>
      <c r="F51" s="34"/>
    </row>
    <row r="52" spans="1:11" x14ac:dyDescent="0.3">
      <c r="A52" s="73"/>
      <c r="B52" s="64"/>
      <c r="C52" s="65"/>
      <c r="D52" s="64"/>
      <c r="E52" s="28">
        <f t="shared" si="5"/>
        <v>0</v>
      </c>
      <c r="F52" s="34"/>
    </row>
    <row r="53" spans="1:11" x14ac:dyDescent="0.3">
      <c r="A53" s="73"/>
      <c r="B53" s="64"/>
      <c r="C53" s="65"/>
      <c r="D53" s="64"/>
      <c r="E53" s="28">
        <f t="shared" si="5"/>
        <v>0</v>
      </c>
      <c r="F53" s="34"/>
    </row>
    <row r="54" spans="1:11" x14ac:dyDescent="0.3">
      <c r="A54" s="73"/>
      <c r="B54" s="64"/>
      <c r="C54" s="65"/>
      <c r="D54" s="64"/>
      <c r="E54" s="28">
        <f t="shared" si="5"/>
        <v>0</v>
      </c>
      <c r="F54" s="34"/>
    </row>
    <row r="55" spans="1:11" x14ac:dyDescent="0.3">
      <c r="A55" s="73"/>
      <c r="B55" s="64"/>
      <c r="C55" s="65"/>
      <c r="D55" s="64"/>
      <c r="E55" s="28">
        <f t="shared" si="5"/>
        <v>0</v>
      </c>
      <c r="F55" s="34"/>
    </row>
    <row r="56" spans="1:11" x14ac:dyDescent="0.3">
      <c r="A56" s="73"/>
      <c r="B56" s="64"/>
      <c r="C56" s="65"/>
      <c r="D56" s="64"/>
      <c r="E56" s="28">
        <f t="shared" si="5"/>
        <v>0</v>
      </c>
      <c r="F56" s="34"/>
    </row>
    <row r="57" spans="1:11" x14ac:dyDescent="0.3">
      <c r="A57" s="6" t="s">
        <v>47</v>
      </c>
      <c r="B57" s="14"/>
      <c r="C57" s="14"/>
      <c r="D57" s="14"/>
      <c r="E57" s="29">
        <f>SUM(E39:E56)</f>
        <v>680.23</v>
      </c>
      <c r="F57" s="34"/>
      <c r="G57" s="7"/>
      <c r="H57" s="7"/>
      <c r="I57" s="7"/>
      <c r="J57" s="7"/>
      <c r="K57" s="7"/>
    </row>
    <row r="58" spans="1:11" x14ac:dyDescent="0.3">
      <c r="A58" s="8"/>
      <c r="B58" s="7"/>
      <c r="C58" s="7"/>
      <c r="D58" s="7"/>
      <c r="E58" s="30"/>
      <c r="F58" s="34"/>
      <c r="G58" s="7"/>
      <c r="H58" s="7"/>
      <c r="I58" s="7"/>
      <c r="J58" s="7"/>
      <c r="K58" s="7"/>
    </row>
    <row r="59" spans="1:11" x14ac:dyDescent="0.3">
      <c r="A59" s="3" t="s">
        <v>48</v>
      </c>
      <c r="B59" s="15"/>
      <c r="C59" s="15"/>
      <c r="D59" s="15"/>
      <c r="E59" s="15"/>
      <c r="F59" s="34"/>
      <c r="G59" s="7"/>
      <c r="H59" s="7"/>
      <c r="I59" s="7"/>
      <c r="J59" s="7"/>
      <c r="K59" s="7"/>
    </row>
    <row r="60" spans="1:11" x14ac:dyDescent="0.3">
      <c r="A60" s="4" t="s">
        <v>3</v>
      </c>
      <c r="B60" s="4" t="s">
        <v>4</v>
      </c>
      <c r="C60" s="4" t="s">
        <v>5</v>
      </c>
      <c r="D60" s="4" t="s">
        <v>6</v>
      </c>
      <c r="E60" s="27" t="s">
        <v>7</v>
      </c>
      <c r="F60" s="34"/>
      <c r="G60" s="7"/>
      <c r="H60" s="7"/>
      <c r="I60" s="7"/>
      <c r="J60" s="7"/>
      <c r="K60" s="7"/>
    </row>
    <row r="61" spans="1:11" x14ac:dyDescent="0.3">
      <c r="A61" s="5" t="s">
        <v>49</v>
      </c>
      <c r="B61" s="5" t="s">
        <v>50</v>
      </c>
      <c r="C61" s="72">
        <v>3.5000000000000003E-2</v>
      </c>
      <c r="D61" s="25">
        <f>H8</f>
        <v>1200</v>
      </c>
      <c r="E61" s="28">
        <f>C61*D61</f>
        <v>42.000000000000007</v>
      </c>
      <c r="F61" s="34"/>
      <c r="G61" s="7"/>
      <c r="H61" s="7"/>
      <c r="I61" s="7"/>
      <c r="J61" s="7"/>
      <c r="K61" s="7"/>
    </row>
    <row r="62" spans="1:11" x14ac:dyDescent="0.3">
      <c r="A62" s="5" t="s">
        <v>51</v>
      </c>
      <c r="B62" s="5" t="s">
        <v>50</v>
      </c>
      <c r="C62" s="72">
        <v>3.5000000000000003E-2</v>
      </c>
      <c r="D62" s="25">
        <f>H9</f>
        <v>800</v>
      </c>
      <c r="E62" s="28">
        <f>C62*D62</f>
        <v>28.000000000000004</v>
      </c>
      <c r="F62" s="30"/>
      <c r="G62" s="7"/>
      <c r="H62" s="7"/>
      <c r="I62" s="7"/>
      <c r="J62" s="7"/>
      <c r="K62" s="7"/>
    </row>
    <row r="63" spans="1:11" x14ac:dyDescent="0.3">
      <c r="A63" s="5" t="s">
        <v>52</v>
      </c>
      <c r="B63" s="5" t="s">
        <v>50</v>
      </c>
      <c r="C63" s="72">
        <v>3.5000000000000003E-2</v>
      </c>
      <c r="D63" s="25">
        <f>H10</f>
        <v>400</v>
      </c>
      <c r="E63" s="28">
        <f>C63*D63</f>
        <v>14.000000000000002</v>
      </c>
      <c r="F63" s="34"/>
      <c r="G63" s="7"/>
      <c r="H63" s="7"/>
      <c r="I63" s="7"/>
      <c r="J63" s="7"/>
      <c r="K63" s="7"/>
    </row>
    <row r="64" spans="1:11" x14ac:dyDescent="0.3">
      <c r="A64" s="8"/>
      <c r="B64" s="7"/>
      <c r="C64" s="7"/>
      <c r="D64" s="7"/>
      <c r="E64" s="30"/>
      <c r="F64" s="34"/>
      <c r="G64" s="7"/>
      <c r="H64" s="7"/>
      <c r="I64" s="7"/>
      <c r="J64" s="7"/>
      <c r="K64" s="7"/>
    </row>
    <row r="65" spans="1:11" x14ac:dyDescent="0.3">
      <c r="A65" s="9" t="s">
        <v>58</v>
      </c>
      <c r="B65" s="16"/>
      <c r="C65" s="22"/>
      <c r="D65" s="22"/>
      <c r="E65" s="31">
        <f>E35+E57+E62</f>
        <v>2837.6983500000001</v>
      </c>
      <c r="F65" s="34"/>
      <c r="G65" s="7"/>
      <c r="H65" s="7"/>
      <c r="I65" s="7"/>
      <c r="J65" s="7"/>
      <c r="K65" s="7"/>
    </row>
    <row r="66" spans="1:11" x14ac:dyDescent="0.3">
      <c r="A66" s="9" t="s">
        <v>59</v>
      </c>
      <c r="B66" s="16"/>
      <c r="C66" s="22"/>
      <c r="D66" s="22"/>
      <c r="E66" s="31">
        <f>H9*J7</f>
        <v>4000</v>
      </c>
      <c r="F66" s="34"/>
      <c r="G66" s="7"/>
      <c r="H66" s="7"/>
      <c r="I66" s="7"/>
      <c r="J66" s="7"/>
      <c r="K66" s="7"/>
    </row>
    <row r="67" spans="1:11" x14ac:dyDescent="0.3">
      <c r="A67" s="9" t="s">
        <v>60</v>
      </c>
      <c r="B67" s="17"/>
      <c r="C67" s="23"/>
      <c r="D67" s="23"/>
      <c r="E67" s="32">
        <f>SUM(E66-E65)</f>
        <v>1162.3016499999999</v>
      </c>
      <c r="F67" s="34"/>
      <c r="G67" s="37"/>
      <c r="H67" s="37"/>
      <c r="I67" s="37"/>
      <c r="J67" s="37"/>
      <c r="K67" s="37"/>
    </row>
    <row r="68" spans="1:11" x14ac:dyDescent="0.3">
      <c r="A68" s="7"/>
      <c r="B68" s="7"/>
      <c r="C68" s="7"/>
      <c r="D68" s="7"/>
      <c r="E68" s="7"/>
      <c r="F68" s="34"/>
      <c r="G68" s="37"/>
      <c r="H68" s="37"/>
      <c r="I68" s="37"/>
      <c r="J68" s="37"/>
      <c r="K68" s="37"/>
    </row>
    <row r="69" spans="1:11" ht="15" x14ac:dyDescent="0.3">
      <c r="A69" s="7" t="s">
        <v>70</v>
      </c>
      <c r="B69" s="7"/>
      <c r="C69" s="7"/>
      <c r="D69" s="7"/>
      <c r="E69" s="7"/>
      <c r="F69" s="34"/>
      <c r="G69" s="37"/>
      <c r="H69" s="37"/>
      <c r="I69" s="37"/>
      <c r="J69" s="37"/>
      <c r="K69" s="37"/>
    </row>
    <row r="70" spans="1:11" x14ac:dyDescent="0.3">
      <c r="A70" s="7"/>
      <c r="B70" s="7"/>
      <c r="C70" s="7"/>
      <c r="D70" s="7"/>
      <c r="E70" s="7"/>
      <c r="F70" s="34"/>
      <c r="G70" s="37"/>
      <c r="H70" s="37"/>
      <c r="I70" s="37"/>
      <c r="J70" s="37"/>
      <c r="K70" s="37"/>
    </row>
    <row r="71" spans="1:11" ht="15" x14ac:dyDescent="0.3">
      <c r="A71" s="7" t="s">
        <v>69</v>
      </c>
      <c r="B71" s="7"/>
      <c r="C71" s="7"/>
      <c r="D71" s="7"/>
      <c r="E71" s="7"/>
      <c r="F71" s="62"/>
      <c r="G71" s="37"/>
      <c r="H71" s="37"/>
      <c r="I71" s="37"/>
      <c r="J71" s="37"/>
      <c r="K71" s="37"/>
    </row>
    <row r="72" spans="1:11" x14ac:dyDescent="0.3">
      <c r="A72" s="7" t="s">
        <v>53</v>
      </c>
      <c r="B72" s="7"/>
      <c r="C72" s="7"/>
      <c r="D72" s="7"/>
      <c r="E72" s="7"/>
      <c r="F72" s="33"/>
      <c r="G72" s="37"/>
      <c r="H72" s="37"/>
      <c r="I72" s="37"/>
      <c r="J72" s="37"/>
      <c r="K72" s="37"/>
    </row>
    <row r="73" spans="1:11" x14ac:dyDescent="0.3">
      <c r="F73" s="33"/>
      <c r="G73" s="38"/>
      <c r="H73" s="37"/>
      <c r="I73" s="37"/>
      <c r="J73" s="37"/>
      <c r="K73" s="37"/>
    </row>
    <row r="74" spans="1:11" ht="15" x14ac:dyDescent="0.3">
      <c r="A74" s="7" t="s">
        <v>79</v>
      </c>
      <c r="B74" s="18"/>
      <c r="C74" s="18"/>
      <c r="D74" s="18"/>
      <c r="E74" s="33"/>
      <c r="G74" s="7"/>
      <c r="H74" s="7"/>
      <c r="J74" s="37"/>
      <c r="K74" s="37"/>
    </row>
    <row r="75" spans="1:11" x14ac:dyDescent="0.3">
      <c r="F75" s="33"/>
      <c r="G75" s="37"/>
      <c r="H75" s="37"/>
      <c r="I75" s="37"/>
      <c r="J75" s="37"/>
      <c r="K75" s="37"/>
    </row>
    <row r="76" spans="1:11" x14ac:dyDescent="0.3">
      <c r="B76" s="7"/>
      <c r="C76" s="7"/>
      <c r="D76" s="7"/>
      <c r="E76" s="7"/>
      <c r="F76" s="7"/>
      <c r="J76" s="7"/>
      <c r="K76" s="7"/>
    </row>
    <row r="77" spans="1:11" x14ac:dyDescent="0.3">
      <c r="A77" t="s">
        <v>89</v>
      </c>
      <c r="G77" s="7"/>
      <c r="H77" s="7" t="s">
        <v>90</v>
      </c>
      <c r="I77" s="7"/>
      <c r="J77" s="7"/>
      <c r="K77" s="7"/>
    </row>
    <row r="78" spans="1:11" x14ac:dyDescent="0.3">
      <c r="G78" s="7"/>
      <c r="H78" s="7"/>
      <c r="I78" s="7"/>
      <c r="J78" s="7"/>
      <c r="K78" s="7"/>
    </row>
    <row r="79" spans="1:11" x14ac:dyDescent="0.3">
      <c r="F79" s="7"/>
      <c r="G79" s="7"/>
      <c r="H79" s="7"/>
      <c r="I79" s="7"/>
      <c r="J79" s="7"/>
      <c r="K79" s="7"/>
    </row>
    <row r="80" spans="1:11" x14ac:dyDescent="0.3">
      <c r="G80" s="7"/>
      <c r="H80" s="7"/>
      <c r="I80" s="7"/>
      <c r="J80" s="7"/>
      <c r="K80" s="7"/>
    </row>
    <row r="81" spans="7:11" x14ac:dyDescent="0.3">
      <c r="G81" s="7"/>
      <c r="H81" s="7"/>
      <c r="I81" s="7"/>
      <c r="J81" s="7"/>
      <c r="K81" s="7"/>
    </row>
  </sheetData>
  <mergeCells count="1">
    <mergeCell ref="I4:K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00515-CB2D-4821-8E7E-2362D3CC7442}">
  <sheetPr>
    <pageSetUpPr fitToPage="1"/>
  </sheetPr>
  <dimension ref="A1:K65"/>
  <sheetViews>
    <sheetView workbookViewId="0">
      <selection activeCell="G1" sqref="G1"/>
    </sheetView>
  </sheetViews>
  <sheetFormatPr defaultRowHeight="14.4" x14ac:dyDescent="0.3"/>
  <cols>
    <col min="1" max="1" width="28.33203125" customWidth="1"/>
    <col min="2" max="2" width="10.88671875" customWidth="1"/>
    <col min="5" max="5" width="9.88671875" bestFit="1" customWidth="1"/>
    <col min="6" max="6" width="9.109375"/>
    <col min="7" max="7" width="10.88671875" customWidth="1"/>
    <col min="8" max="8" width="11" customWidth="1"/>
    <col min="9" max="10" width="10.6640625" customWidth="1"/>
    <col min="11" max="11" width="14" customWidth="1"/>
  </cols>
  <sheetData>
    <row r="1" spans="1:11" ht="15.6" x14ac:dyDescent="0.3">
      <c r="A1" s="1" t="s">
        <v>82</v>
      </c>
      <c r="B1" s="10"/>
      <c r="C1" s="19"/>
      <c r="D1" s="10"/>
      <c r="E1" s="7"/>
      <c r="F1" s="7"/>
      <c r="G1" s="7"/>
      <c r="H1" s="7"/>
      <c r="I1" s="7"/>
      <c r="J1" s="7"/>
      <c r="K1" s="7"/>
    </row>
    <row r="2" spans="1:11" ht="15.6" x14ac:dyDescent="0.3">
      <c r="A2" s="2" t="s">
        <v>88</v>
      </c>
      <c r="B2" s="10"/>
      <c r="C2" s="10"/>
      <c r="D2" s="10"/>
      <c r="E2" s="7"/>
      <c r="F2" s="7"/>
      <c r="G2" s="7"/>
      <c r="H2" s="7"/>
      <c r="I2" s="7"/>
      <c r="J2" s="7"/>
      <c r="K2" s="7"/>
    </row>
    <row r="3" spans="1:11" ht="15.6" x14ac:dyDescent="0.3">
      <c r="A3" s="1" t="s">
        <v>0</v>
      </c>
      <c r="B3" s="11"/>
      <c r="C3" s="7"/>
      <c r="D3" s="10"/>
      <c r="E3" s="7"/>
      <c r="F3" s="7"/>
      <c r="G3" s="7"/>
      <c r="H3" s="7"/>
      <c r="I3" s="7"/>
      <c r="J3" s="7"/>
      <c r="K3" s="7"/>
    </row>
    <row r="4" spans="1:11" ht="15.6" x14ac:dyDescent="0.3">
      <c r="A4" s="3" t="s">
        <v>1</v>
      </c>
      <c r="B4" s="12"/>
      <c r="C4" s="12"/>
      <c r="D4" s="12"/>
      <c r="E4" s="26"/>
      <c r="F4" s="7"/>
      <c r="G4" s="7"/>
      <c r="H4" s="7"/>
      <c r="I4" s="74" t="s">
        <v>2</v>
      </c>
      <c r="J4" s="74"/>
      <c r="K4" s="74"/>
    </row>
    <row r="5" spans="1:11" x14ac:dyDescent="0.3">
      <c r="A5" s="4" t="s">
        <v>3</v>
      </c>
      <c r="B5" s="4" t="s">
        <v>4</v>
      </c>
      <c r="C5" s="4" t="s">
        <v>5</v>
      </c>
      <c r="D5" s="4" t="s">
        <v>6</v>
      </c>
      <c r="E5" s="27" t="s">
        <v>7</v>
      </c>
      <c r="F5" s="61"/>
      <c r="G5" s="7"/>
      <c r="H5" s="7"/>
      <c r="I5" s="15"/>
      <c r="J5" s="43" t="s">
        <v>63</v>
      </c>
      <c r="K5" s="46"/>
    </row>
    <row r="6" spans="1:11" ht="15" x14ac:dyDescent="0.3">
      <c r="A6" s="5" t="s">
        <v>86</v>
      </c>
      <c r="B6" s="5" t="s">
        <v>9</v>
      </c>
      <c r="C6" s="13">
        <v>2.5</v>
      </c>
      <c r="D6" s="5">
        <v>100</v>
      </c>
      <c r="E6" s="28">
        <f t="shared" ref="E6" si="0">(C6*D6)</f>
        <v>250</v>
      </c>
      <c r="F6" s="34"/>
      <c r="G6" s="19"/>
      <c r="H6" s="19"/>
      <c r="I6" s="41" t="s">
        <v>10</v>
      </c>
      <c r="J6" s="44" t="s">
        <v>11</v>
      </c>
      <c r="K6" s="41" t="s">
        <v>12</v>
      </c>
    </row>
    <row r="7" spans="1:11" x14ac:dyDescent="0.3">
      <c r="A7" s="5" t="s">
        <v>8</v>
      </c>
      <c r="B7" s="5" t="s">
        <v>9</v>
      </c>
      <c r="C7" s="13">
        <v>0.7</v>
      </c>
      <c r="D7" s="5">
        <v>150</v>
      </c>
      <c r="E7" s="28">
        <f t="shared" ref="E7:E12" si="1">(C7*D7)</f>
        <v>105</v>
      </c>
      <c r="F7" s="34"/>
      <c r="G7" s="35" t="s">
        <v>14</v>
      </c>
      <c r="H7" s="3"/>
      <c r="I7" s="42">
        <v>0.25</v>
      </c>
      <c r="J7" s="45">
        <v>0.2</v>
      </c>
      <c r="K7" s="42">
        <v>0.15</v>
      </c>
    </row>
    <row r="8" spans="1:11" x14ac:dyDescent="0.3">
      <c r="A8" s="5" t="s">
        <v>13</v>
      </c>
      <c r="B8" s="5" t="s">
        <v>9</v>
      </c>
      <c r="C8" s="13">
        <v>0.76</v>
      </c>
      <c r="D8" s="5">
        <v>50</v>
      </c>
      <c r="E8" s="28">
        <f t="shared" si="1"/>
        <v>38</v>
      </c>
      <c r="F8" s="34"/>
      <c r="G8" s="36" t="s">
        <v>16</v>
      </c>
      <c r="H8" s="39">
        <v>25000</v>
      </c>
      <c r="I8" s="28">
        <f>(I7*H8)-$E$22-$E$32-$E36</f>
        <v>3871.4862499999999</v>
      </c>
      <c r="J8" s="28">
        <f>(J7*H8)-$E$22-$E$32-$E36</f>
        <v>2621.4862499999999</v>
      </c>
      <c r="K8" s="28">
        <f>(K7*H8)-$E$22-$E$32-$E36</f>
        <v>1371.4862499999999</v>
      </c>
    </row>
    <row r="9" spans="1:11" x14ac:dyDescent="0.3">
      <c r="A9" s="5" t="s">
        <v>15</v>
      </c>
      <c r="B9" s="5" t="s">
        <v>9</v>
      </c>
      <c r="C9" s="13">
        <v>0.4</v>
      </c>
      <c r="D9" s="5">
        <v>100</v>
      </c>
      <c r="E9" s="28">
        <f t="shared" si="1"/>
        <v>40</v>
      </c>
      <c r="F9" s="34"/>
      <c r="G9" s="36" t="s">
        <v>19</v>
      </c>
      <c r="H9" s="39">
        <v>15000</v>
      </c>
      <c r="I9" s="28">
        <f>(I7*H9)-$E$22-$E$32-$E37</f>
        <v>1721.4862499999999</v>
      </c>
      <c r="J9" s="28">
        <f>(J7*H9)-$E$22-$E$32-$E37</f>
        <v>971.48624999999993</v>
      </c>
      <c r="K9" s="28">
        <f>(K7*H9)-$E$22-$E$32-$E37</f>
        <v>221.48625000000004</v>
      </c>
    </row>
    <row r="10" spans="1:11" x14ac:dyDescent="0.3">
      <c r="A10" s="5" t="s">
        <v>17</v>
      </c>
      <c r="B10" s="5" t="s">
        <v>18</v>
      </c>
      <c r="C10" s="13">
        <v>60</v>
      </c>
      <c r="D10" s="5">
        <v>1</v>
      </c>
      <c r="E10" s="28">
        <f t="shared" si="1"/>
        <v>60</v>
      </c>
      <c r="F10" s="34"/>
      <c r="G10" s="36" t="s">
        <v>21</v>
      </c>
      <c r="H10" s="39">
        <v>5000</v>
      </c>
      <c r="I10" s="28">
        <f>(I7*H10)-$E$22-$E$32-$E38</f>
        <v>-428.51374999999996</v>
      </c>
      <c r="J10" s="28">
        <f>(J7*H10)-$E$22-$E$32-$E38</f>
        <v>-678.51374999999996</v>
      </c>
      <c r="K10" s="28">
        <f>(K7*H10)-$E$22-$E$32-$E38</f>
        <v>-928.51374999999996</v>
      </c>
    </row>
    <row r="11" spans="1:11" x14ac:dyDescent="0.3">
      <c r="A11" s="5" t="s">
        <v>20</v>
      </c>
      <c r="B11" s="5" t="s">
        <v>9</v>
      </c>
      <c r="C11" s="13">
        <v>0.65</v>
      </c>
      <c r="D11" s="20">
        <v>20</v>
      </c>
      <c r="E11" s="28">
        <f t="shared" si="1"/>
        <v>13</v>
      </c>
      <c r="F11" s="34"/>
      <c r="G11" s="7"/>
      <c r="H11" s="56"/>
      <c r="I11" s="34"/>
      <c r="J11" s="34"/>
      <c r="K11" s="34"/>
    </row>
    <row r="12" spans="1:11" ht="15.6" x14ac:dyDescent="0.3">
      <c r="A12" s="5" t="s">
        <v>64</v>
      </c>
      <c r="B12" s="5" t="s">
        <v>22</v>
      </c>
      <c r="C12" s="13">
        <v>135</v>
      </c>
      <c r="D12" s="5">
        <v>1.5</v>
      </c>
      <c r="E12" s="28">
        <f t="shared" si="1"/>
        <v>202.5</v>
      </c>
      <c r="F12" s="34"/>
      <c r="H12" s="47" t="s">
        <v>61</v>
      </c>
    </row>
    <row r="13" spans="1:11" x14ac:dyDescent="0.3">
      <c r="A13" s="5" t="s">
        <v>27</v>
      </c>
      <c r="B13" s="5" t="s">
        <v>28</v>
      </c>
      <c r="C13" s="13">
        <v>20</v>
      </c>
      <c r="D13" s="5">
        <v>1</v>
      </c>
      <c r="E13" s="28">
        <f t="shared" ref="E13" si="2">C13*D13</f>
        <v>20</v>
      </c>
      <c r="F13" s="34"/>
      <c r="G13" s="7"/>
      <c r="H13" s="7"/>
      <c r="I13" s="15"/>
      <c r="J13" s="43" t="s">
        <v>63</v>
      </c>
      <c r="K13" s="46"/>
    </row>
    <row r="14" spans="1:11" x14ac:dyDescent="0.3">
      <c r="A14" s="5" t="s">
        <v>29</v>
      </c>
      <c r="B14" s="5" t="s">
        <v>26</v>
      </c>
      <c r="C14" s="13">
        <v>20</v>
      </c>
      <c r="D14" s="5">
        <v>7</v>
      </c>
      <c r="E14" s="28">
        <f>(C14*D14)</f>
        <v>140</v>
      </c>
      <c r="F14" s="34"/>
      <c r="I14" s="48" t="s">
        <v>10</v>
      </c>
      <c r="J14" s="49" t="s">
        <v>11</v>
      </c>
      <c r="K14" s="48" t="s">
        <v>12</v>
      </c>
    </row>
    <row r="15" spans="1:11" x14ac:dyDescent="0.3">
      <c r="A15" s="5" t="s">
        <v>71</v>
      </c>
      <c r="B15" s="5" t="s">
        <v>33</v>
      </c>
      <c r="C15" s="13">
        <v>34.75</v>
      </c>
      <c r="D15" s="5">
        <v>0.5</v>
      </c>
      <c r="E15" s="28">
        <f>C15*D15</f>
        <v>17.375</v>
      </c>
      <c r="F15" s="34"/>
      <c r="G15" s="50" t="s">
        <v>14</v>
      </c>
      <c r="H15" s="51"/>
      <c r="I15" s="42">
        <v>0.25</v>
      </c>
      <c r="J15" s="45">
        <v>0.2</v>
      </c>
      <c r="K15" s="42">
        <v>0.15</v>
      </c>
    </row>
    <row r="16" spans="1:11" x14ac:dyDescent="0.3">
      <c r="A16" s="5" t="s">
        <v>34</v>
      </c>
      <c r="B16" s="5" t="s">
        <v>32</v>
      </c>
      <c r="C16" s="13">
        <v>4.79</v>
      </c>
      <c r="D16" s="5">
        <f>7*3</f>
        <v>21</v>
      </c>
      <c r="E16" s="28">
        <f>C16*D16</f>
        <v>100.59</v>
      </c>
      <c r="F16" s="34"/>
      <c r="G16" s="52" t="s">
        <v>16</v>
      </c>
      <c r="H16" s="55">
        <v>25000</v>
      </c>
      <c r="I16" s="13">
        <f>I8/$H$8</f>
        <v>0.15485945000000001</v>
      </c>
      <c r="J16" s="13">
        <f>J8/$H$8</f>
        <v>0.10485944999999999</v>
      </c>
      <c r="K16" s="13">
        <f>K8/$H$8</f>
        <v>5.4859449999999997E-2</v>
      </c>
    </row>
    <row r="17" spans="1:11" x14ac:dyDescent="0.3">
      <c r="A17" s="5" t="s">
        <v>66</v>
      </c>
      <c r="B17" s="5" t="s">
        <v>33</v>
      </c>
      <c r="C17" s="13">
        <v>2</v>
      </c>
      <c r="D17" s="5">
        <v>14</v>
      </c>
      <c r="E17" s="28">
        <f>C17*D17</f>
        <v>28</v>
      </c>
      <c r="F17" s="34"/>
      <c r="G17" s="52" t="s">
        <v>19</v>
      </c>
      <c r="H17" s="55">
        <v>15000</v>
      </c>
      <c r="I17" s="13">
        <f>I9/$H$9</f>
        <v>0.11476575</v>
      </c>
      <c r="J17" s="13">
        <f>J9/$H$9</f>
        <v>6.4765749999999997E-2</v>
      </c>
      <c r="K17" s="13">
        <f>K9/$H$9</f>
        <v>1.4765750000000003E-2</v>
      </c>
    </row>
    <row r="18" spans="1:11" x14ac:dyDescent="0.3">
      <c r="A18" s="5" t="s">
        <v>65</v>
      </c>
      <c r="B18" s="5" t="s">
        <v>33</v>
      </c>
      <c r="C18" s="13">
        <v>2.3199999999999998</v>
      </c>
      <c r="D18" s="5">
        <v>10</v>
      </c>
      <c r="E18" s="28">
        <f>C18*D18</f>
        <v>23.2</v>
      </c>
      <c r="F18" s="34"/>
      <c r="G18" s="52" t="s">
        <v>21</v>
      </c>
      <c r="H18" s="55">
        <v>5000</v>
      </c>
      <c r="I18" s="13">
        <f>I10/$H$10</f>
        <v>-8.5702749999999994E-2</v>
      </c>
      <c r="J18" s="13">
        <f>J10/$H$10</f>
        <v>-0.13570274999999998</v>
      </c>
      <c r="K18" s="13">
        <f>K10/$H$10</f>
        <v>-0.18570275</v>
      </c>
    </row>
    <row r="19" spans="1:11" x14ac:dyDescent="0.3">
      <c r="A19" s="5" t="s">
        <v>74</v>
      </c>
      <c r="B19" s="5" t="s">
        <v>33</v>
      </c>
      <c r="C19" s="13">
        <v>1.33</v>
      </c>
      <c r="D19" s="5">
        <v>12</v>
      </c>
      <c r="E19" s="28">
        <f>C19*D19</f>
        <v>15.96</v>
      </c>
      <c r="F19" s="34"/>
    </row>
    <row r="20" spans="1:11" x14ac:dyDescent="0.3">
      <c r="A20" s="5" t="s">
        <v>35</v>
      </c>
      <c r="B20" s="5" t="s">
        <v>36</v>
      </c>
      <c r="C20" s="13">
        <v>70</v>
      </c>
      <c r="D20" s="5">
        <v>1.5</v>
      </c>
      <c r="E20" s="28">
        <f>(C20*D20)</f>
        <v>105</v>
      </c>
      <c r="F20" s="34"/>
      <c r="G20" s="53" t="s">
        <v>62</v>
      </c>
      <c r="H20" s="51"/>
      <c r="I20" s="51"/>
    </row>
    <row r="21" spans="1:11" ht="15" x14ac:dyDescent="0.3">
      <c r="A21" s="5" t="s">
        <v>54</v>
      </c>
      <c r="B21" s="13">
        <f>SUM(E6:E20)</f>
        <v>1158.625</v>
      </c>
      <c r="C21" s="20">
        <v>6</v>
      </c>
      <c r="D21" s="24">
        <v>0.06</v>
      </c>
      <c r="E21" s="28">
        <f>B21*(C21/12)*D21</f>
        <v>34.758749999999999</v>
      </c>
      <c r="F21" s="34"/>
      <c r="G21" s="50" t="s">
        <v>14</v>
      </c>
      <c r="H21" s="51"/>
      <c r="I21" s="54"/>
    </row>
    <row r="22" spans="1:11" x14ac:dyDescent="0.3">
      <c r="A22" s="6" t="s">
        <v>37</v>
      </c>
      <c r="B22" s="14"/>
      <c r="C22" s="14"/>
      <c r="D22" s="14"/>
      <c r="E22" s="29">
        <f>SUM(E6:E21)</f>
        <v>1193.38375</v>
      </c>
      <c r="F22" s="34"/>
      <c r="G22" s="52" t="s">
        <v>16</v>
      </c>
      <c r="H22" s="55">
        <v>25000</v>
      </c>
      <c r="I22" s="13">
        <f>$E$40/H22</f>
        <v>8.1140550000000006E-2</v>
      </c>
    </row>
    <row r="23" spans="1:11" x14ac:dyDescent="0.3">
      <c r="F23" s="34"/>
      <c r="G23" s="52" t="s">
        <v>19</v>
      </c>
      <c r="H23" s="55">
        <v>15000</v>
      </c>
      <c r="I23" s="13">
        <f>$E$40/H23</f>
        <v>0.13523425</v>
      </c>
    </row>
    <row r="24" spans="1:11" x14ac:dyDescent="0.3">
      <c r="A24" s="3" t="s">
        <v>38</v>
      </c>
      <c r="B24" s="15"/>
      <c r="C24" s="15"/>
      <c r="D24" s="15"/>
      <c r="E24" s="15"/>
      <c r="G24" s="52" t="s">
        <v>21</v>
      </c>
      <c r="H24" s="55">
        <v>5000</v>
      </c>
      <c r="I24" s="13">
        <f>$E$40/H24</f>
        <v>0.40570275</v>
      </c>
    </row>
    <row r="25" spans="1:11" x14ac:dyDescent="0.3">
      <c r="A25" s="4" t="s">
        <v>3</v>
      </c>
      <c r="B25" s="4" t="s">
        <v>4</v>
      </c>
      <c r="C25" s="4" t="s">
        <v>5</v>
      </c>
      <c r="D25" s="4" t="s">
        <v>6</v>
      </c>
      <c r="E25" s="27" t="s">
        <v>7</v>
      </c>
      <c r="F25" s="34"/>
    </row>
    <row r="26" spans="1:11" x14ac:dyDescent="0.3">
      <c r="A26" s="5" t="s">
        <v>78</v>
      </c>
      <c r="B26" s="5" t="s">
        <v>26</v>
      </c>
      <c r="C26" s="13">
        <v>9.93</v>
      </c>
      <c r="D26" s="5">
        <v>1</v>
      </c>
      <c r="E26" s="28">
        <f t="shared" ref="E26:E31" si="3">C26*D26</f>
        <v>9.93</v>
      </c>
      <c r="F26" s="30"/>
      <c r="G26" s="57"/>
      <c r="H26" s="40"/>
      <c r="I26" s="7"/>
      <c r="J26" s="7"/>
      <c r="K26" s="7"/>
    </row>
    <row r="27" spans="1:11" x14ac:dyDescent="0.3">
      <c r="A27" s="5" t="s">
        <v>55</v>
      </c>
      <c r="B27" s="5" t="s">
        <v>39</v>
      </c>
      <c r="C27" s="13">
        <v>9.3699999999999992</v>
      </c>
      <c r="D27" s="5">
        <v>1</v>
      </c>
      <c r="E27" s="28">
        <f t="shared" si="3"/>
        <v>9.3699999999999992</v>
      </c>
      <c r="F27" s="30"/>
      <c r="G27" s="57"/>
      <c r="H27" s="40"/>
      <c r="I27" s="7"/>
      <c r="J27" s="7"/>
      <c r="K27" s="7"/>
    </row>
    <row r="28" spans="1:11" x14ac:dyDescent="0.3">
      <c r="A28" s="5" t="s">
        <v>56</v>
      </c>
      <c r="B28" s="5" t="s">
        <v>39</v>
      </c>
      <c r="C28" s="13">
        <v>10.36</v>
      </c>
      <c r="D28" s="5">
        <v>8</v>
      </c>
      <c r="E28" s="28">
        <f t="shared" si="3"/>
        <v>82.88</v>
      </c>
      <c r="F28" s="61"/>
      <c r="G28" s="7"/>
      <c r="H28" s="58"/>
      <c r="I28" s="7"/>
      <c r="J28" s="7"/>
      <c r="K28" s="7"/>
    </row>
    <row r="29" spans="1:11" x14ac:dyDescent="0.3">
      <c r="A29" s="5" t="s">
        <v>77</v>
      </c>
      <c r="B29" s="5" t="s">
        <v>26</v>
      </c>
      <c r="C29" s="13">
        <v>27.95</v>
      </c>
      <c r="D29" s="5">
        <v>1</v>
      </c>
      <c r="E29" s="28">
        <f t="shared" si="3"/>
        <v>27.95</v>
      </c>
      <c r="F29" s="34"/>
      <c r="G29" s="7"/>
      <c r="H29" s="58"/>
      <c r="I29" s="7"/>
      <c r="J29" s="7"/>
      <c r="K29" s="7"/>
    </row>
    <row r="30" spans="1:11" x14ac:dyDescent="0.3">
      <c r="A30" s="5" t="s">
        <v>83</v>
      </c>
      <c r="B30" s="5" t="s">
        <v>26</v>
      </c>
      <c r="C30" s="13">
        <v>30</v>
      </c>
      <c r="D30" s="5">
        <v>1</v>
      </c>
      <c r="E30" s="28">
        <f t="shared" si="3"/>
        <v>30</v>
      </c>
      <c r="F30" s="34"/>
      <c r="G30" s="7"/>
      <c r="H30" s="59"/>
      <c r="I30" s="7"/>
      <c r="J30" s="7"/>
      <c r="K30" s="7"/>
    </row>
    <row r="31" spans="1:11" x14ac:dyDescent="0.3">
      <c r="A31" s="5" t="s">
        <v>57</v>
      </c>
      <c r="B31" s="5" t="s">
        <v>26</v>
      </c>
      <c r="C31" s="13">
        <v>150</v>
      </c>
      <c r="D31" s="5">
        <v>1</v>
      </c>
      <c r="E31" s="28">
        <f t="shared" si="3"/>
        <v>150</v>
      </c>
      <c r="F31" s="34"/>
      <c r="G31" s="7"/>
      <c r="H31" s="60"/>
      <c r="I31" s="7"/>
      <c r="J31" s="7"/>
      <c r="K31" s="7"/>
    </row>
    <row r="32" spans="1:11" x14ac:dyDescent="0.3">
      <c r="A32" s="6" t="s">
        <v>47</v>
      </c>
      <c r="B32" s="14"/>
      <c r="C32" s="14"/>
      <c r="D32" s="14"/>
      <c r="E32" s="29">
        <f>SUM(E26:E31)</f>
        <v>310.13</v>
      </c>
      <c r="F32" s="34"/>
      <c r="G32" s="7"/>
      <c r="H32" s="7"/>
      <c r="I32" s="19"/>
      <c r="J32" s="7"/>
      <c r="K32" s="7"/>
    </row>
    <row r="33" spans="1:11" x14ac:dyDescent="0.3">
      <c r="A33" s="8"/>
      <c r="B33" s="7"/>
      <c r="C33" s="7"/>
      <c r="D33" s="7"/>
      <c r="E33" s="30"/>
      <c r="F33" s="34"/>
      <c r="G33" s="7"/>
      <c r="H33" s="58"/>
      <c r="I33" s="7"/>
      <c r="J33" s="58"/>
      <c r="K33" s="7"/>
    </row>
    <row r="34" spans="1:11" x14ac:dyDescent="0.3">
      <c r="A34" s="3" t="s">
        <v>48</v>
      </c>
      <c r="B34" s="15"/>
      <c r="C34" s="15"/>
      <c r="D34" s="15"/>
      <c r="E34" s="15"/>
      <c r="F34" s="34"/>
      <c r="G34" s="7"/>
      <c r="H34" s="60"/>
      <c r="I34" s="7"/>
      <c r="J34" s="7"/>
      <c r="K34" s="7"/>
    </row>
    <row r="35" spans="1:11" x14ac:dyDescent="0.3">
      <c r="A35" s="4" t="s">
        <v>3</v>
      </c>
      <c r="B35" s="4" t="s">
        <v>4</v>
      </c>
      <c r="C35" s="4" t="s">
        <v>5</v>
      </c>
      <c r="D35" s="4" t="s">
        <v>6</v>
      </c>
      <c r="E35" s="27" t="s">
        <v>7</v>
      </c>
      <c r="F35" s="34"/>
      <c r="G35" s="7"/>
      <c r="H35" s="60"/>
      <c r="I35" s="7"/>
      <c r="J35" s="7"/>
      <c r="K35" s="7"/>
    </row>
    <row r="36" spans="1:11" x14ac:dyDescent="0.3">
      <c r="A36" s="5" t="s">
        <v>49</v>
      </c>
      <c r="B36" s="5" t="s">
        <v>50</v>
      </c>
      <c r="C36" s="21">
        <v>3.5000000000000003E-2</v>
      </c>
      <c r="D36" s="25">
        <f>H8</f>
        <v>25000</v>
      </c>
      <c r="E36" s="28">
        <f>C36*D36</f>
        <v>875.00000000000011</v>
      </c>
      <c r="F36" s="34"/>
      <c r="G36" s="7"/>
      <c r="H36" s="40"/>
      <c r="I36" s="7"/>
      <c r="J36" s="7"/>
      <c r="K36" s="7"/>
    </row>
    <row r="37" spans="1:11" x14ac:dyDescent="0.3">
      <c r="A37" s="5" t="s">
        <v>51</v>
      </c>
      <c r="B37" s="5" t="s">
        <v>50</v>
      </c>
      <c r="C37" s="21">
        <v>3.5000000000000003E-2</v>
      </c>
      <c r="D37" s="25">
        <f>H9</f>
        <v>15000</v>
      </c>
      <c r="E37" s="28">
        <f>C37*D37</f>
        <v>525</v>
      </c>
      <c r="F37" s="34"/>
    </row>
    <row r="38" spans="1:11" x14ac:dyDescent="0.3">
      <c r="A38" s="5" t="s">
        <v>52</v>
      </c>
      <c r="B38" s="5" t="s">
        <v>50</v>
      </c>
      <c r="C38" s="21">
        <v>3.5000000000000003E-2</v>
      </c>
      <c r="D38" s="25">
        <f>H10</f>
        <v>5000</v>
      </c>
      <c r="E38" s="28">
        <f>C38*D38</f>
        <v>175.00000000000003</v>
      </c>
      <c r="F38" s="34"/>
    </row>
    <row r="39" spans="1:11" x14ac:dyDescent="0.3">
      <c r="A39" s="8"/>
      <c r="B39" s="7"/>
      <c r="C39" s="7"/>
      <c r="D39" s="7"/>
      <c r="E39" s="30"/>
      <c r="F39" s="34"/>
    </row>
    <row r="40" spans="1:11" x14ac:dyDescent="0.3">
      <c r="A40" s="9" t="s">
        <v>58</v>
      </c>
      <c r="B40" s="16"/>
      <c r="C40" s="22"/>
      <c r="D40" s="22"/>
      <c r="E40" s="31">
        <f>E22+E32+E37</f>
        <v>2028.5137500000001</v>
      </c>
      <c r="F40" s="34"/>
    </row>
    <row r="41" spans="1:11" x14ac:dyDescent="0.3">
      <c r="A41" s="9" t="s">
        <v>59</v>
      </c>
      <c r="B41" s="16"/>
      <c r="C41" s="22"/>
      <c r="D41" s="22"/>
      <c r="E41" s="31">
        <f>H9*J7</f>
        <v>3000</v>
      </c>
      <c r="F41" s="30"/>
      <c r="G41" s="7"/>
      <c r="H41" s="7"/>
      <c r="I41" s="7"/>
      <c r="J41" s="7"/>
      <c r="K41" s="7"/>
    </row>
    <row r="42" spans="1:11" x14ac:dyDescent="0.3">
      <c r="A42" s="9" t="s">
        <v>60</v>
      </c>
      <c r="B42" s="17"/>
      <c r="C42" s="23"/>
      <c r="D42" s="23"/>
      <c r="E42" s="32">
        <f>SUM(E41-E40)</f>
        <v>971.48624999999993</v>
      </c>
      <c r="F42" s="34"/>
      <c r="G42" s="7"/>
      <c r="H42" s="7"/>
      <c r="I42" s="7"/>
      <c r="J42" s="7"/>
      <c r="K42" s="7"/>
    </row>
    <row r="43" spans="1:11" x14ac:dyDescent="0.3">
      <c r="A43" s="7"/>
      <c r="B43" s="7"/>
      <c r="C43" s="7"/>
      <c r="D43" s="7"/>
      <c r="E43" s="7"/>
      <c r="F43" s="34"/>
      <c r="G43" s="7"/>
      <c r="H43" s="7"/>
      <c r="I43" s="7"/>
      <c r="J43" s="7"/>
      <c r="K43" s="7"/>
    </row>
    <row r="44" spans="1:11" ht="15" x14ac:dyDescent="0.3">
      <c r="A44" s="7" t="s">
        <v>85</v>
      </c>
      <c r="B44" s="7"/>
      <c r="C44" s="7"/>
      <c r="D44" s="7"/>
      <c r="E44" s="7"/>
      <c r="F44" s="34"/>
      <c r="G44" s="7"/>
      <c r="H44" s="7"/>
      <c r="I44" s="7"/>
      <c r="J44" s="7"/>
      <c r="K44" s="7"/>
    </row>
    <row r="45" spans="1:11" x14ac:dyDescent="0.3">
      <c r="B45" s="7"/>
      <c r="C45" s="7"/>
      <c r="D45" s="7"/>
      <c r="E45" s="7"/>
      <c r="F45" s="34"/>
      <c r="G45" s="7"/>
      <c r="H45" s="7"/>
      <c r="I45" s="7"/>
      <c r="J45" s="7"/>
      <c r="K45" s="7"/>
    </row>
    <row r="46" spans="1:11" ht="15" x14ac:dyDescent="0.3">
      <c r="A46" s="7" t="s">
        <v>84</v>
      </c>
      <c r="B46" s="7"/>
      <c r="C46" s="7"/>
      <c r="D46" s="7"/>
      <c r="E46" s="7"/>
      <c r="F46" s="34"/>
      <c r="G46" s="7"/>
      <c r="H46" s="7"/>
      <c r="I46" s="7"/>
      <c r="J46" s="7"/>
      <c r="K46" s="7"/>
    </row>
    <row r="47" spans="1:11" x14ac:dyDescent="0.3">
      <c r="F47" s="34"/>
      <c r="G47" s="7"/>
      <c r="H47" s="7"/>
      <c r="I47" s="7"/>
      <c r="J47" s="7"/>
      <c r="K47" s="7"/>
    </row>
    <row r="48" spans="1:11" x14ac:dyDescent="0.3">
      <c r="F48" s="34"/>
      <c r="G48" s="7"/>
      <c r="H48" s="7"/>
      <c r="I48" s="7"/>
      <c r="J48" s="7"/>
      <c r="K48" s="7"/>
    </row>
    <row r="49" spans="1:11" x14ac:dyDescent="0.3">
      <c r="F49" s="34"/>
      <c r="G49" s="7"/>
      <c r="H49" s="7"/>
      <c r="I49" s="7"/>
      <c r="J49" s="7"/>
      <c r="K49" s="7"/>
    </row>
    <row r="50" spans="1:11" x14ac:dyDescent="0.3">
      <c r="F50" s="62"/>
      <c r="G50" s="7"/>
      <c r="H50" s="7"/>
      <c r="I50" s="7"/>
      <c r="J50" s="7"/>
      <c r="K50" s="7"/>
    </row>
    <row r="51" spans="1:11" x14ac:dyDescent="0.3">
      <c r="F51" s="33"/>
      <c r="G51" s="37"/>
      <c r="H51" s="37"/>
      <c r="I51" s="37"/>
      <c r="J51" s="37"/>
      <c r="K51" s="37"/>
    </row>
    <row r="52" spans="1:11" x14ac:dyDescent="0.3">
      <c r="G52" s="37"/>
      <c r="H52" s="37"/>
      <c r="I52" s="37"/>
      <c r="J52" s="37"/>
      <c r="K52" s="37"/>
    </row>
    <row r="53" spans="1:11" x14ac:dyDescent="0.3">
      <c r="G53" s="37"/>
      <c r="H53" s="37"/>
      <c r="I53" s="37"/>
      <c r="J53" s="37"/>
      <c r="K53" s="37"/>
    </row>
    <row r="54" spans="1:11" x14ac:dyDescent="0.3">
      <c r="G54" s="37"/>
      <c r="H54" s="37"/>
      <c r="I54" s="37"/>
      <c r="J54" s="37"/>
      <c r="K54" s="37"/>
    </row>
    <row r="55" spans="1:11" x14ac:dyDescent="0.3">
      <c r="G55" s="37"/>
      <c r="H55" s="37"/>
      <c r="I55" s="37"/>
      <c r="J55" s="37"/>
      <c r="K55" s="37"/>
    </row>
    <row r="56" spans="1:11" x14ac:dyDescent="0.3">
      <c r="G56" s="37"/>
      <c r="H56" s="37"/>
      <c r="I56" s="37"/>
      <c r="J56" s="37"/>
      <c r="K56" s="37"/>
    </row>
    <row r="57" spans="1:11" x14ac:dyDescent="0.3">
      <c r="A57" s="7"/>
      <c r="B57" s="7"/>
      <c r="C57" s="7"/>
      <c r="D57" s="7"/>
      <c r="E57" s="7"/>
      <c r="F57" s="33"/>
      <c r="G57" s="38"/>
      <c r="H57" s="37"/>
      <c r="I57" s="37"/>
      <c r="J57" s="37"/>
      <c r="K57" s="37"/>
    </row>
    <row r="58" spans="1:11" x14ac:dyDescent="0.3">
      <c r="G58" s="7"/>
      <c r="H58" s="7"/>
      <c r="J58" s="37"/>
      <c r="K58" s="37"/>
    </row>
    <row r="59" spans="1:11" x14ac:dyDescent="0.3">
      <c r="B59" s="18"/>
      <c r="C59" s="18"/>
      <c r="D59" s="18"/>
      <c r="E59" s="33"/>
      <c r="F59" s="33"/>
      <c r="G59" s="37"/>
      <c r="H59" s="37"/>
      <c r="I59" s="37"/>
      <c r="J59" s="37"/>
      <c r="K59" s="37"/>
    </row>
    <row r="60" spans="1:11" x14ac:dyDescent="0.3">
      <c r="B60" s="7"/>
      <c r="C60" s="7"/>
      <c r="D60" s="7"/>
      <c r="E60" s="7"/>
      <c r="F60" s="7"/>
      <c r="J60" s="7"/>
      <c r="K60" s="7"/>
    </row>
    <row r="61" spans="1:11" x14ac:dyDescent="0.3">
      <c r="G61" s="7"/>
      <c r="H61" s="7"/>
      <c r="I61" s="7"/>
      <c r="J61" s="7"/>
      <c r="K61" s="7"/>
    </row>
    <row r="62" spans="1:11" x14ac:dyDescent="0.3">
      <c r="G62" s="7"/>
      <c r="H62" s="7"/>
      <c r="I62" s="7"/>
      <c r="J62" s="7"/>
      <c r="K62" s="7"/>
    </row>
    <row r="63" spans="1:11" x14ac:dyDescent="0.3">
      <c r="F63" s="7"/>
      <c r="G63" s="7"/>
      <c r="H63" s="7"/>
      <c r="I63" s="7"/>
      <c r="J63" s="7"/>
      <c r="K63" s="7"/>
    </row>
    <row r="64" spans="1:11" x14ac:dyDescent="0.3">
      <c r="G64" s="7"/>
      <c r="H64" s="7"/>
      <c r="I64" s="7"/>
      <c r="J64" s="7"/>
      <c r="K64" s="7"/>
    </row>
    <row r="65" spans="7:11" x14ac:dyDescent="0.3">
      <c r="G65" s="7"/>
      <c r="H65" s="7"/>
      <c r="I65" s="7"/>
      <c r="J65" s="7"/>
      <c r="K65" s="7"/>
    </row>
  </sheetData>
  <mergeCells count="1">
    <mergeCell ref="I4:K4"/>
  </mergeCells>
  <pageMargins left="0.7" right="0.7" top="0.75" bottom="0.75" header="0.3" footer="0.3"/>
  <pageSetup scale="67" orientation="portrait" r:id="rId1"/>
  <ignoredErrors>
    <ignoredError sqref="E13:E1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452E3-EC7D-48AB-A067-1FBBFA1B4189}">
  <sheetPr>
    <pageSetUpPr fitToPage="1"/>
  </sheetPr>
  <dimension ref="A1:K81"/>
  <sheetViews>
    <sheetView workbookViewId="0">
      <selection activeCell="G1" sqref="G1"/>
    </sheetView>
  </sheetViews>
  <sheetFormatPr defaultRowHeight="14.4" x14ac:dyDescent="0.3"/>
  <cols>
    <col min="1" max="1" width="28.33203125" customWidth="1"/>
    <col min="2" max="2" width="10.88671875" customWidth="1"/>
    <col min="5" max="5" width="9.88671875" bestFit="1" customWidth="1"/>
    <col min="6" max="6" width="9.109375"/>
    <col min="7" max="7" width="10.88671875" customWidth="1"/>
    <col min="8" max="8" width="11" customWidth="1"/>
    <col min="9" max="10" width="10.6640625" customWidth="1"/>
    <col min="11" max="11" width="14" customWidth="1"/>
  </cols>
  <sheetData>
    <row r="1" spans="1:11" ht="15.6" x14ac:dyDescent="0.3">
      <c r="A1" s="1" t="s">
        <v>82</v>
      </c>
      <c r="B1" s="10"/>
      <c r="C1" s="19"/>
      <c r="D1" s="10"/>
      <c r="E1" s="7"/>
      <c r="F1" s="7"/>
      <c r="G1" s="7"/>
      <c r="H1" s="7"/>
      <c r="I1" s="7"/>
      <c r="J1" s="7"/>
      <c r="K1" s="7"/>
    </row>
    <row r="2" spans="1:11" ht="15.6" x14ac:dyDescent="0.3">
      <c r="A2" s="2" t="s">
        <v>88</v>
      </c>
      <c r="B2" s="10"/>
      <c r="C2" s="10"/>
      <c r="D2" s="10"/>
      <c r="E2" s="7"/>
      <c r="F2" s="7"/>
      <c r="G2" s="7"/>
      <c r="H2" s="7"/>
      <c r="I2" s="7"/>
      <c r="J2" s="7"/>
      <c r="K2" s="7"/>
    </row>
    <row r="3" spans="1:11" ht="15.6" x14ac:dyDescent="0.3">
      <c r="A3" s="1" t="s">
        <v>0</v>
      </c>
      <c r="B3" s="11"/>
      <c r="C3" s="7"/>
      <c r="D3" s="10"/>
      <c r="E3" s="7"/>
      <c r="F3" s="7"/>
      <c r="G3" s="7"/>
      <c r="H3" s="7"/>
      <c r="I3" s="7"/>
      <c r="J3" s="7"/>
      <c r="K3" s="7"/>
    </row>
    <row r="4" spans="1:11" ht="15.6" x14ac:dyDescent="0.3">
      <c r="A4" s="3" t="s">
        <v>1</v>
      </c>
      <c r="B4" s="12"/>
      <c r="C4" s="12"/>
      <c r="D4" s="12"/>
      <c r="E4" s="26"/>
      <c r="F4" s="7"/>
      <c r="G4" s="7"/>
      <c r="H4" s="7"/>
      <c r="I4" s="74" t="s">
        <v>2</v>
      </c>
      <c r="J4" s="74"/>
      <c r="K4" s="74"/>
    </row>
    <row r="5" spans="1:11" x14ac:dyDescent="0.3">
      <c r="A5" s="4" t="s">
        <v>3</v>
      </c>
      <c r="B5" s="4" t="s">
        <v>4</v>
      </c>
      <c r="C5" s="4" t="s">
        <v>5</v>
      </c>
      <c r="D5" s="4" t="s">
        <v>6</v>
      </c>
      <c r="E5" s="27" t="s">
        <v>7</v>
      </c>
      <c r="F5" s="61"/>
      <c r="G5" s="7"/>
      <c r="H5" s="7"/>
      <c r="I5" s="15"/>
      <c r="J5" s="43" t="s">
        <v>63</v>
      </c>
      <c r="K5" s="46"/>
    </row>
    <row r="6" spans="1:11" ht="15" x14ac:dyDescent="0.3">
      <c r="A6" s="5" t="s">
        <v>86</v>
      </c>
      <c r="B6" s="5" t="s">
        <v>9</v>
      </c>
      <c r="C6" s="65">
        <v>2.5</v>
      </c>
      <c r="D6" s="64">
        <v>100</v>
      </c>
      <c r="E6" s="28">
        <f t="shared" ref="E6:E12" si="0">(C6*D6)</f>
        <v>250</v>
      </c>
      <c r="F6" s="34"/>
      <c r="G6" s="19"/>
      <c r="H6" s="19"/>
      <c r="I6" s="41" t="s">
        <v>10</v>
      </c>
      <c r="J6" s="44" t="s">
        <v>11</v>
      </c>
      <c r="K6" s="41" t="s">
        <v>12</v>
      </c>
    </row>
    <row r="7" spans="1:11" x14ac:dyDescent="0.3">
      <c r="A7" s="5" t="s">
        <v>8</v>
      </c>
      <c r="B7" s="5" t="s">
        <v>9</v>
      </c>
      <c r="C7" s="65">
        <v>0.7</v>
      </c>
      <c r="D7" s="64">
        <v>150</v>
      </c>
      <c r="E7" s="28">
        <f t="shared" si="0"/>
        <v>105</v>
      </c>
      <c r="F7" s="34"/>
      <c r="G7" s="35" t="s">
        <v>14</v>
      </c>
      <c r="H7" s="3"/>
      <c r="I7" s="69">
        <v>0.25</v>
      </c>
      <c r="J7" s="70">
        <v>0.2</v>
      </c>
      <c r="K7" s="69">
        <v>0.15</v>
      </c>
    </row>
    <row r="8" spans="1:11" x14ac:dyDescent="0.3">
      <c r="A8" s="5" t="s">
        <v>13</v>
      </c>
      <c r="B8" s="5" t="s">
        <v>9</v>
      </c>
      <c r="C8" s="65">
        <v>0.76</v>
      </c>
      <c r="D8" s="64">
        <v>50</v>
      </c>
      <c r="E8" s="28">
        <f t="shared" si="0"/>
        <v>38</v>
      </c>
      <c r="F8" s="34"/>
      <c r="G8" s="36" t="s">
        <v>16</v>
      </c>
      <c r="H8" s="71">
        <v>25000</v>
      </c>
      <c r="I8" s="28">
        <f>(I7*H8)-$E$31-$E$48-$E52</f>
        <v>3871.4862499999999</v>
      </c>
      <c r="J8" s="28">
        <f>(J7*H8)-$E$31-$E$48-$E52</f>
        <v>2621.4862499999999</v>
      </c>
      <c r="K8" s="28">
        <f>(K7*H8)-$E$31-$E$48-$E52</f>
        <v>1371.4862499999999</v>
      </c>
    </row>
    <row r="9" spans="1:11" x14ac:dyDescent="0.3">
      <c r="A9" s="5" t="s">
        <v>15</v>
      </c>
      <c r="B9" s="5" t="s">
        <v>9</v>
      </c>
      <c r="C9" s="65">
        <v>0.4</v>
      </c>
      <c r="D9" s="64">
        <v>100</v>
      </c>
      <c r="E9" s="28">
        <f t="shared" si="0"/>
        <v>40</v>
      </c>
      <c r="F9" s="34"/>
      <c r="G9" s="36" t="s">
        <v>19</v>
      </c>
      <c r="H9" s="71">
        <v>15000</v>
      </c>
      <c r="I9" s="28">
        <f>(I7*H9)-$E$31-$E$48-$E53</f>
        <v>1721.4862499999999</v>
      </c>
      <c r="J9" s="28">
        <f>(J7*H9)-$E$31-$E$48-$E53</f>
        <v>971.48624999999993</v>
      </c>
      <c r="K9" s="28">
        <f>(K7*H9)-$E$31-$E$48-$E53</f>
        <v>221.48625000000004</v>
      </c>
    </row>
    <row r="10" spans="1:11" x14ac:dyDescent="0.3">
      <c r="A10" s="5" t="s">
        <v>17</v>
      </c>
      <c r="B10" s="5" t="s">
        <v>18</v>
      </c>
      <c r="C10" s="65">
        <v>60</v>
      </c>
      <c r="D10" s="64">
        <v>1</v>
      </c>
      <c r="E10" s="28">
        <f t="shared" si="0"/>
        <v>60</v>
      </c>
      <c r="F10" s="34"/>
      <c r="G10" s="36" t="s">
        <v>21</v>
      </c>
      <c r="H10" s="71">
        <v>5000</v>
      </c>
      <c r="I10" s="28">
        <f>(I7*H10)-$E$31-$E$48-$E54</f>
        <v>-428.51374999999996</v>
      </c>
      <c r="J10" s="28">
        <f>(J7*H10)-$E$31-$E$48-$E54</f>
        <v>-678.51374999999996</v>
      </c>
      <c r="K10" s="28">
        <f>(K7*H10)-$E$31-$E$48-$E54</f>
        <v>-928.51374999999996</v>
      </c>
    </row>
    <row r="11" spans="1:11" x14ac:dyDescent="0.3">
      <c r="A11" s="5" t="s">
        <v>20</v>
      </c>
      <c r="B11" s="5" t="s">
        <v>9</v>
      </c>
      <c r="C11" s="65">
        <v>0.65</v>
      </c>
      <c r="D11" s="66">
        <v>20</v>
      </c>
      <c r="E11" s="28">
        <f t="shared" si="0"/>
        <v>13</v>
      </c>
      <c r="F11" s="34"/>
      <c r="G11" s="7"/>
      <c r="H11" s="56"/>
      <c r="I11" s="34"/>
      <c r="J11" s="34"/>
      <c r="K11" s="34"/>
    </row>
    <row r="12" spans="1:11" ht="15.6" x14ac:dyDescent="0.3">
      <c r="A12" s="5" t="s">
        <v>64</v>
      </c>
      <c r="B12" s="5" t="s">
        <v>22</v>
      </c>
      <c r="C12" s="65">
        <v>135</v>
      </c>
      <c r="D12" s="64">
        <v>1.5</v>
      </c>
      <c r="E12" s="28">
        <f t="shared" si="0"/>
        <v>202.5</v>
      </c>
      <c r="F12" s="34"/>
      <c r="H12" s="47" t="s">
        <v>61</v>
      </c>
    </row>
    <row r="13" spans="1:11" x14ac:dyDescent="0.3">
      <c r="A13" s="5" t="s">
        <v>27</v>
      </c>
      <c r="B13" s="5" t="s">
        <v>28</v>
      </c>
      <c r="C13" s="65">
        <v>20</v>
      </c>
      <c r="D13" s="64">
        <v>1</v>
      </c>
      <c r="E13" s="28">
        <f t="shared" ref="E13" si="1">C13*D13</f>
        <v>20</v>
      </c>
      <c r="F13" s="34"/>
      <c r="G13" s="7"/>
      <c r="H13" s="7"/>
      <c r="I13" s="15"/>
      <c r="J13" s="43" t="s">
        <v>63</v>
      </c>
      <c r="K13" s="46"/>
    </row>
    <row r="14" spans="1:11" x14ac:dyDescent="0.3">
      <c r="A14" s="5" t="s">
        <v>29</v>
      </c>
      <c r="B14" s="5" t="s">
        <v>26</v>
      </c>
      <c r="C14" s="65">
        <v>20</v>
      </c>
      <c r="D14" s="64">
        <v>7</v>
      </c>
      <c r="E14" s="28">
        <f>(C14*D14)</f>
        <v>140</v>
      </c>
      <c r="F14" s="34"/>
      <c r="I14" s="48" t="s">
        <v>10</v>
      </c>
      <c r="J14" s="49" t="s">
        <v>11</v>
      </c>
      <c r="K14" s="48" t="s">
        <v>12</v>
      </c>
    </row>
    <row r="15" spans="1:11" x14ac:dyDescent="0.3">
      <c r="A15" s="5" t="s">
        <v>71</v>
      </c>
      <c r="B15" s="5" t="s">
        <v>33</v>
      </c>
      <c r="C15" s="65">
        <v>34.75</v>
      </c>
      <c r="D15" s="64">
        <v>0.5</v>
      </c>
      <c r="E15" s="28">
        <f>C15*D15</f>
        <v>17.375</v>
      </c>
      <c r="F15" s="34"/>
      <c r="G15" s="50" t="s">
        <v>14</v>
      </c>
      <c r="H15" s="51"/>
      <c r="I15" s="69">
        <v>0.25</v>
      </c>
      <c r="J15" s="70">
        <v>0.2</v>
      </c>
      <c r="K15" s="69">
        <v>0.15</v>
      </c>
    </row>
    <row r="16" spans="1:11" x14ac:dyDescent="0.3">
      <c r="A16" s="5" t="s">
        <v>34</v>
      </c>
      <c r="B16" s="5" t="s">
        <v>32</v>
      </c>
      <c r="C16" s="65">
        <v>4.79</v>
      </c>
      <c r="D16" s="64">
        <f>7*3</f>
        <v>21</v>
      </c>
      <c r="E16" s="28">
        <f>C16*D16</f>
        <v>100.59</v>
      </c>
      <c r="F16" s="34"/>
      <c r="G16" s="52" t="s">
        <v>16</v>
      </c>
      <c r="H16" s="68">
        <v>25000</v>
      </c>
      <c r="I16" s="13">
        <f>I8/$H$8</f>
        <v>0.15485945000000001</v>
      </c>
      <c r="J16" s="13">
        <f>J8/$H$8</f>
        <v>0.10485944999999999</v>
      </c>
      <c r="K16" s="13">
        <f>K8/$H$8</f>
        <v>5.4859449999999997E-2</v>
      </c>
    </row>
    <row r="17" spans="1:11" x14ac:dyDescent="0.3">
      <c r="A17" s="5" t="s">
        <v>66</v>
      </c>
      <c r="B17" s="5" t="s">
        <v>33</v>
      </c>
      <c r="C17" s="65">
        <v>2</v>
      </c>
      <c r="D17" s="64">
        <v>14</v>
      </c>
      <c r="E17" s="28">
        <f>C17*D17</f>
        <v>28</v>
      </c>
      <c r="F17" s="34"/>
      <c r="G17" s="52" t="s">
        <v>19</v>
      </c>
      <c r="H17" s="68">
        <v>15000</v>
      </c>
      <c r="I17" s="13">
        <f>I9/$H$9</f>
        <v>0.11476575</v>
      </c>
      <c r="J17" s="13">
        <f>J9/$H$9</f>
        <v>6.4765749999999997E-2</v>
      </c>
      <c r="K17" s="13">
        <f>K9/$H$9</f>
        <v>1.4765750000000003E-2</v>
      </c>
    </row>
    <row r="18" spans="1:11" x14ac:dyDescent="0.3">
      <c r="A18" s="5" t="s">
        <v>65</v>
      </c>
      <c r="B18" s="5" t="s">
        <v>33</v>
      </c>
      <c r="C18" s="65">
        <v>2.3199999999999998</v>
      </c>
      <c r="D18" s="64">
        <v>10</v>
      </c>
      <c r="E18" s="28">
        <f>C18*D18</f>
        <v>23.2</v>
      </c>
      <c r="F18" s="34"/>
      <c r="G18" s="52" t="s">
        <v>21</v>
      </c>
      <c r="H18" s="68">
        <v>5000</v>
      </c>
      <c r="I18" s="13">
        <f>I10/$H$10</f>
        <v>-8.5702749999999994E-2</v>
      </c>
      <c r="J18" s="13">
        <f>J10/$H$10</f>
        <v>-0.13570274999999998</v>
      </c>
      <c r="K18" s="13">
        <f>K10/$H$10</f>
        <v>-0.18570275</v>
      </c>
    </row>
    <row r="19" spans="1:11" x14ac:dyDescent="0.3">
      <c r="A19" s="5" t="s">
        <v>74</v>
      </c>
      <c r="B19" s="5" t="s">
        <v>33</v>
      </c>
      <c r="C19" s="65">
        <v>1.33</v>
      </c>
      <c r="D19" s="64">
        <v>12</v>
      </c>
      <c r="E19" s="28">
        <f>C19*D19</f>
        <v>15.96</v>
      </c>
      <c r="F19" s="34"/>
    </row>
    <row r="20" spans="1:11" x14ac:dyDescent="0.3">
      <c r="A20" s="5" t="s">
        <v>35</v>
      </c>
      <c r="B20" s="5" t="s">
        <v>36</v>
      </c>
      <c r="C20" s="65">
        <v>70</v>
      </c>
      <c r="D20" s="64">
        <v>1.5</v>
      </c>
      <c r="E20" s="28">
        <f>(C20*D20)</f>
        <v>105</v>
      </c>
      <c r="F20" s="34"/>
      <c r="G20" s="53" t="s">
        <v>62</v>
      </c>
      <c r="H20" s="51"/>
      <c r="I20" s="51"/>
    </row>
    <row r="21" spans="1:11" x14ac:dyDescent="0.3">
      <c r="A21" s="64"/>
      <c r="B21" s="64"/>
      <c r="C21" s="65"/>
      <c r="D21" s="64"/>
      <c r="E21" s="28">
        <f t="shared" ref="E21:E23" si="2">C21*D21</f>
        <v>0</v>
      </c>
      <c r="F21" s="34"/>
      <c r="G21" s="50" t="s">
        <v>14</v>
      </c>
      <c r="H21" s="51"/>
      <c r="I21" s="54"/>
    </row>
    <row r="22" spans="1:11" x14ac:dyDescent="0.3">
      <c r="A22" s="64"/>
      <c r="B22" s="64"/>
      <c r="C22" s="65"/>
      <c r="D22" s="64"/>
      <c r="E22" s="28">
        <f t="shared" si="2"/>
        <v>0</v>
      </c>
      <c r="F22" s="34"/>
      <c r="G22" s="52" t="s">
        <v>16</v>
      </c>
      <c r="H22" s="68">
        <v>25000</v>
      </c>
      <c r="I22" s="13">
        <f>$E$56/H22</f>
        <v>8.1140550000000006E-2</v>
      </c>
    </row>
    <row r="23" spans="1:11" x14ac:dyDescent="0.3">
      <c r="A23" s="64"/>
      <c r="B23" s="64"/>
      <c r="C23" s="65"/>
      <c r="D23" s="64"/>
      <c r="E23" s="28">
        <f t="shared" si="2"/>
        <v>0</v>
      </c>
      <c r="F23" s="34"/>
      <c r="G23" s="52" t="s">
        <v>19</v>
      </c>
      <c r="H23" s="68">
        <v>15000</v>
      </c>
      <c r="I23" s="13">
        <f>$E$56/H23</f>
        <v>0.13523425</v>
      </c>
    </row>
    <row r="24" spans="1:11" x14ac:dyDescent="0.3">
      <c r="A24" s="64"/>
      <c r="B24" s="64"/>
      <c r="C24" s="65"/>
      <c r="D24" s="64"/>
      <c r="E24" s="28">
        <f t="shared" ref="E24" si="3">(C24*D24)</f>
        <v>0</v>
      </c>
      <c r="F24" s="34"/>
      <c r="G24" s="52" t="s">
        <v>21</v>
      </c>
      <c r="H24" s="68">
        <v>5000</v>
      </c>
      <c r="I24" s="13">
        <f>$E$56/H24</f>
        <v>0.40570275</v>
      </c>
    </row>
    <row r="25" spans="1:11" x14ac:dyDescent="0.3">
      <c r="A25" s="64"/>
      <c r="B25" s="64"/>
      <c r="C25" s="65"/>
      <c r="D25" s="64"/>
      <c r="E25" s="28">
        <f t="shared" ref="E25:E27" si="4">C25*D25</f>
        <v>0</v>
      </c>
      <c r="F25" s="34"/>
      <c r="G25" s="63"/>
      <c r="H25" s="57"/>
      <c r="I25" s="57"/>
    </row>
    <row r="26" spans="1:11" x14ac:dyDescent="0.3">
      <c r="A26" s="64"/>
      <c r="B26" s="64"/>
      <c r="C26" s="65"/>
      <c r="D26" s="64"/>
      <c r="E26" s="28">
        <f t="shared" si="4"/>
        <v>0</v>
      </c>
      <c r="F26" s="34"/>
      <c r="G26" s="63"/>
      <c r="H26" s="57"/>
      <c r="I26" s="57"/>
    </row>
    <row r="27" spans="1:11" x14ac:dyDescent="0.3">
      <c r="A27" s="64"/>
      <c r="B27" s="64"/>
      <c r="C27" s="65"/>
      <c r="D27" s="64"/>
      <c r="E27" s="28">
        <f t="shared" si="4"/>
        <v>0</v>
      </c>
      <c r="F27" s="34"/>
      <c r="G27" s="63"/>
      <c r="H27" s="57"/>
      <c r="I27" s="57"/>
    </row>
    <row r="28" spans="1:11" x14ac:dyDescent="0.3">
      <c r="A28" s="64"/>
      <c r="B28" s="64"/>
      <c r="C28" s="65"/>
      <c r="D28" s="64"/>
      <c r="E28" s="28">
        <f t="shared" ref="E28" si="5">(C28*D28)</f>
        <v>0</v>
      </c>
      <c r="F28" s="34"/>
      <c r="G28" s="63"/>
      <c r="H28" s="57"/>
      <c r="I28" s="57"/>
    </row>
    <row r="29" spans="1:11" x14ac:dyDescent="0.3">
      <c r="A29" s="64"/>
      <c r="B29" s="64"/>
      <c r="C29" s="65"/>
      <c r="D29" s="64"/>
      <c r="E29" s="28">
        <f t="shared" ref="E29" si="6">C29*D29</f>
        <v>0</v>
      </c>
      <c r="F29" s="34"/>
      <c r="G29" s="63"/>
      <c r="H29" s="57"/>
      <c r="I29" s="57"/>
    </row>
    <row r="30" spans="1:11" ht="15" x14ac:dyDescent="0.3">
      <c r="A30" s="5" t="s">
        <v>54</v>
      </c>
      <c r="B30" s="13">
        <f>SUM(E6:E29)</f>
        <v>1158.625</v>
      </c>
      <c r="C30" s="66">
        <v>6</v>
      </c>
      <c r="D30" s="67">
        <v>0.06</v>
      </c>
      <c r="E30" s="28">
        <f>B30*(C30/12)*D30</f>
        <v>34.758749999999999</v>
      </c>
      <c r="F30" s="34"/>
    </row>
    <row r="31" spans="1:11" x14ac:dyDescent="0.3">
      <c r="A31" s="6" t="s">
        <v>37</v>
      </c>
      <c r="B31" s="14"/>
      <c r="C31" s="14"/>
      <c r="D31" s="14"/>
      <c r="E31" s="29">
        <f>SUM(E6:E30)</f>
        <v>1193.38375</v>
      </c>
      <c r="F31" s="34"/>
    </row>
    <row r="32" spans="1:11" x14ac:dyDescent="0.3">
      <c r="F32" s="34"/>
    </row>
    <row r="33" spans="1:11" x14ac:dyDescent="0.3">
      <c r="A33" s="3" t="s">
        <v>38</v>
      </c>
      <c r="B33" s="15"/>
      <c r="C33" s="15"/>
      <c r="D33" s="15"/>
      <c r="E33" s="15"/>
    </row>
    <row r="34" spans="1:11" x14ac:dyDescent="0.3">
      <c r="A34" s="4" t="s">
        <v>3</v>
      </c>
      <c r="B34" s="4" t="s">
        <v>4</v>
      </c>
      <c r="C34" s="4" t="s">
        <v>5</v>
      </c>
      <c r="D34" s="4" t="s">
        <v>6</v>
      </c>
      <c r="E34" s="27" t="s">
        <v>7</v>
      </c>
      <c r="F34" s="34"/>
    </row>
    <row r="35" spans="1:11" x14ac:dyDescent="0.3">
      <c r="A35" s="5" t="s">
        <v>78</v>
      </c>
      <c r="B35" s="5" t="s">
        <v>26</v>
      </c>
      <c r="C35" s="65">
        <v>9.93</v>
      </c>
      <c r="D35" s="64">
        <v>1</v>
      </c>
      <c r="E35" s="28">
        <f t="shared" ref="E35:E47" si="7">C35*D35</f>
        <v>9.93</v>
      </c>
      <c r="F35" s="30"/>
      <c r="G35" s="57"/>
      <c r="H35" s="40"/>
      <c r="I35" s="7"/>
      <c r="J35" s="7"/>
      <c r="K35" s="7"/>
    </row>
    <row r="36" spans="1:11" x14ac:dyDescent="0.3">
      <c r="A36" s="5" t="s">
        <v>55</v>
      </c>
      <c r="B36" s="5" t="s">
        <v>39</v>
      </c>
      <c r="C36" s="65">
        <v>9.3699999999999992</v>
      </c>
      <c r="D36" s="64">
        <v>1</v>
      </c>
      <c r="E36" s="28">
        <f t="shared" si="7"/>
        <v>9.3699999999999992</v>
      </c>
      <c r="F36" s="30"/>
      <c r="G36" s="57"/>
      <c r="H36" s="40"/>
      <c r="I36" s="7"/>
      <c r="J36" s="7"/>
      <c r="K36" s="7"/>
    </row>
    <row r="37" spans="1:11" x14ac:dyDescent="0.3">
      <c r="A37" s="5" t="s">
        <v>56</v>
      </c>
      <c r="B37" s="5" t="s">
        <v>39</v>
      </c>
      <c r="C37" s="65">
        <v>10.36</v>
      </c>
      <c r="D37" s="64">
        <v>8</v>
      </c>
      <c r="E37" s="28">
        <f t="shared" si="7"/>
        <v>82.88</v>
      </c>
      <c r="F37" s="61"/>
      <c r="G37" s="7"/>
      <c r="H37" s="58"/>
      <c r="I37" s="7"/>
      <c r="J37" s="7"/>
      <c r="K37" s="7"/>
    </row>
    <row r="38" spans="1:11" x14ac:dyDescent="0.3">
      <c r="A38" s="5" t="s">
        <v>77</v>
      </c>
      <c r="B38" s="5" t="s">
        <v>26</v>
      </c>
      <c r="C38" s="65">
        <v>27.95</v>
      </c>
      <c r="D38" s="64">
        <v>1</v>
      </c>
      <c r="E38" s="28">
        <f t="shared" si="7"/>
        <v>27.95</v>
      </c>
      <c r="F38" s="34"/>
      <c r="G38" s="7"/>
      <c r="H38" s="58"/>
      <c r="I38" s="7"/>
      <c r="J38" s="7"/>
      <c r="K38" s="7"/>
    </row>
    <row r="39" spans="1:11" x14ac:dyDescent="0.3">
      <c r="A39" s="5" t="s">
        <v>83</v>
      </c>
      <c r="B39" s="5" t="s">
        <v>26</v>
      </c>
      <c r="C39" s="65">
        <v>30</v>
      </c>
      <c r="D39" s="64">
        <v>1</v>
      </c>
      <c r="E39" s="28">
        <f t="shared" si="7"/>
        <v>30</v>
      </c>
      <c r="F39" s="34"/>
      <c r="G39" s="7"/>
      <c r="H39" s="59"/>
      <c r="I39" s="7"/>
      <c r="J39" s="7"/>
      <c r="K39" s="7"/>
    </row>
    <row r="40" spans="1:11" x14ac:dyDescent="0.3">
      <c r="A40" s="5" t="s">
        <v>57</v>
      </c>
      <c r="B40" s="5" t="s">
        <v>26</v>
      </c>
      <c r="C40" s="65">
        <v>150</v>
      </c>
      <c r="D40" s="64">
        <v>1</v>
      </c>
      <c r="E40" s="28">
        <f t="shared" si="7"/>
        <v>150</v>
      </c>
      <c r="F40" s="34"/>
      <c r="G40" s="7"/>
      <c r="H40" s="60"/>
      <c r="I40" s="7"/>
      <c r="J40" s="7"/>
      <c r="K40" s="7"/>
    </row>
    <row r="41" spans="1:11" x14ac:dyDescent="0.3">
      <c r="A41" s="73"/>
      <c r="B41" s="64"/>
      <c r="C41" s="65"/>
      <c r="D41" s="64"/>
      <c r="E41" s="28">
        <f t="shared" si="7"/>
        <v>0</v>
      </c>
      <c r="F41" s="34"/>
      <c r="G41" s="7"/>
      <c r="H41" s="60"/>
      <c r="I41" s="7"/>
      <c r="J41" s="7"/>
      <c r="K41" s="7"/>
    </row>
    <row r="42" spans="1:11" x14ac:dyDescent="0.3">
      <c r="A42" s="73"/>
      <c r="B42" s="64"/>
      <c r="C42" s="65"/>
      <c r="D42" s="64"/>
      <c r="E42" s="28">
        <f t="shared" si="7"/>
        <v>0</v>
      </c>
      <c r="F42" s="34"/>
      <c r="G42" s="7"/>
      <c r="H42" s="60"/>
      <c r="I42" s="7"/>
      <c r="J42" s="7"/>
      <c r="K42" s="7"/>
    </row>
    <row r="43" spans="1:11" x14ac:dyDescent="0.3">
      <c r="A43" s="73"/>
      <c r="B43" s="64"/>
      <c r="C43" s="65"/>
      <c r="D43" s="64"/>
      <c r="E43" s="28">
        <f t="shared" si="7"/>
        <v>0</v>
      </c>
      <c r="F43" s="34"/>
      <c r="G43" s="7"/>
      <c r="H43" s="60"/>
      <c r="I43" s="7"/>
      <c r="J43" s="7"/>
      <c r="K43" s="7"/>
    </row>
    <row r="44" spans="1:11" x14ac:dyDescent="0.3">
      <c r="A44" s="73"/>
      <c r="B44" s="64"/>
      <c r="C44" s="65"/>
      <c r="D44" s="64"/>
      <c r="E44" s="28">
        <f t="shared" si="7"/>
        <v>0</v>
      </c>
      <c r="F44" s="34"/>
      <c r="G44" s="7"/>
      <c r="H44" s="60"/>
      <c r="I44" s="7"/>
      <c r="J44" s="7"/>
      <c r="K44" s="7"/>
    </row>
    <row r="45" spans="1:11" x14ac:dyDescent="0.3">
      <c r="A45" s="73"/>
      <c r="B45" s="64"/>
      <c r="C45" s="65"/>
      <c r="D45" s="64"/>
      <c r="E45" s="28">
        <f t="shared" si="7"/>
        <v>0</v>
      </c>
      <c r="F45" s="34"/>
      <c r="G45" s="7"/>
      <c r="H45" s="60"/>
      <c r="I45" s="7"/>
      <c r="J45" s="7"/>
      <c r="K45" s="7"/>
    </row>
    <row r="46" spans="1:11" x14ac:dyDescent="0.3">
      <c r="A46" s="73"/>
      <c r="B46" s="64"/>
      <c r="C46" s="65"/>
      <c r="D46" s="64"/>
      <c r="E46" s="28">
        <f t="shared" si="7"/>
        <v>0</v>
      </c>
      <c r="F46" s="34"/>
      <c r="G46" s="7"/>
      <c r="H46" s="60"/>
      <c r="I46" s="7"/>
      <c r="J46" s="7"/>
      <c r="K46" s="7"/>
    </row>
    <row r="47" spans="1:11" x14ac:dyDescent="0.3">
      <c r="A47" s="73"/>
      <c r="B47" s="64"/>
      <c r="C47" s="65"/>
      <c r="D47" s="64"/>
      <c r="E47" s="28">
        <f t="shared" si="7"/>
        <v>0</v>
      </c>
      <c r="F47" s="34"/>
      <c r="G47" s="7"/>
      <c r="H47" s="60"/>
      <c r="I47" s="7"/>
      <c r="J47" s="7"/>
      <c r="K47" s="7"/>
    </row>
    <row r="48" spans="1:11" x14ac:dyDescent="0.3">
      <c r="A48" s="6" t="s">
        <v>47</v>
      </c>
      <c r="B48" s="14"/>
      <c r="C48" s="14"/>
      <c r="D48" s="14"/>
      <c r="E48" s="29">
        <f>SUM(E35:E47)</f>
        <v>310.13</v>
      </c>
      <c r="F48" s="34"/>
      <c r="G48" s="7"/>
      <c r="H48" s="7"/>
      <c r="I48" s="19"/>
      <c r="J48" s="7"/>
      <c r="K48" s="7"/>
    </row>
    <row r="49" spans="1:11" x14ac:dyDescent="0.3">
      <c r="A49" s="8"/>
      <c r="B49" s="7"/>
      <c r="C49" s="7"/>
      <c r="D49" s="7"/>
      <c r="E49" s="30"/>
      <c r="F49" s="34"/>
      <c r="G49" s="7"/>
      <c r="H49" s="58"/>
      <c r="I49" s="7"/>
      <c r="J49" s="58"/>
      <c r="K49" s="7"/>
    </row>
    <row r="50" spans="1:11" x14ac:dyDescent="0.3">
      <c r="A50" s="3" t="s">
        <v>48</v>
      </c>
      <c r="B50" s="15"/>
      <c r="C50" s="15"/>
      <c r="D50" s="15"/>
      <c r="E50" s="15"/>
      <c r="F50" s="34"/>
      <c r="G50" s="7"/>
      <c r="H50" s="60"/>
      <c r="I50" s="7"/>
      <c r="J50" s="7"/>
      <c r="K50" s="7"/>
    </row>
    <row r="51" spans="1:11" x14ac:dyDescent="0.3">
      <c r="A51" s="4" t="s">
        <v>3</v>
      </c>
      <c r="B51" s="4" t="s">
        <v>4</v>
      </c>
      <c r="C51" s="4" t="s">
        <v>5</v>
      </c>
      <c r="D51" s="4" t="s">
        <v>6</v>
      </c>
      <c r="E51" s="27" t="s">
        <v>7</v>
      </c>
      <c r="F51" s="34"/>
      <c r="G51" s="7"/>
      <c r="H51" s="60"/>
      <c r="I51" s="7"/>
      <c r="J51" s="7"/>
      <c r="K51" s="7"/>
    </row>
    <row r="52" spans="1:11" x14ac:dyDescent="0.3">
      <c r="A52" s="5" t="s">
        <v>49</v>
      </c>
      <c r="B52" s="5" t="s">
        <v>50</v>
      </c>
      <c r="C52" s="72">
        <v>3.5000000000000003E-2</v>
      </c>
      <c r="D52" s="25">
        <f>H8</f>
        <v>25000</v>
      </c>
      <c r="E52" s="28">
        <f>C52*D52</f>
        <v>875.00000000000011</v>
      </c>
      <c r="F52" s="34"/>
      <c r="G52" s="7"/>
      <c r="H52" s="40"/>
      <c r="I52" s="7"/>
      <c r="J52" s="7"/>
      <c r="K52" s="7"/>
    </row>
    <row r="53" spans="1:11" x14ac:dyDescent="0.3">
      <c r="A53" s="5" t="s">
        <v>51</v>
      </c>
      <c r="B53" s="5" t="s">
        <v>50</v>
      </c>
      <c r="C53" s="72">
        <v>3.5000000000000003E-2</v>
      </c>
      <c r="D53" s="25">
        <f>H9</f>
        <v>15000</v>
      </c>
      <c r="E53" s="28">
        <f>C53*D53</f>
        <v>525</v>
      </c>
      <c r="F53" s="34"/>
    </row>
    <row r="54" spans="1:11" x14ac:dyDescent="0.3">
      <c r="A54" s="5" t="s">
        <v>52</v>
      </c>
      <c r="B54" s="5" t="s">
        <v>50</v>
      </c>
      <c r="C54" s="72">
        <v>3.5000000000000003E-2</v>
      </c>
      <c r="D54" s="25">
        <f>H10</f>
        <v>5000</v>
      </c>
      <c r="E54" s="28">
        <f>C54*D54</f>
        <v>175.00000000000003</v>
      </c>
      <c r="F54" s="34"/>
    </row>
    <row r="55" spans="1:11" x14ac:dyDescent="0.3">
      <c r="A55" s="8"/>
      <c r="B55" s="7"/>
      <c r="C55" s="7"/>
      <c r="D55" s="7"/>
      <c r="E55" s="30"/>
      <c r="F55" s="34"/>
    </row>
    <row r="56" spans="1:11" x14ac:dyDescent="0.3">
      <c r="A56" s="9" t="s">
        <v>58</v>
      </c>
      <c r="B56" s="16"/>
      <c r="C56" s="22"/>
      <c r="D56" s="22"/>
      <c r="E56" s="31">
        <f>E31+E48+E53</f>
        <v>2028.5137500000001</v>
      </c>
      <c r="F56" s="34"/>
    </row>
    <row r="57" spans="1:11" x14ac:dyDescent="0.3">
      <c r="A57" s="9" t="s">
        <v>59</v>
      </c>
      <c r="B57" s="16"/>
      <c r="C57" s="22"/>
      <c r="D57" s="22"/>
      <c r="E57" s="31">
        <f>H9*J7</f>
        <v>3000</v>
      </c>
      <c r="F57" s="30"/>
      <c r="G57" s="7"/>
      <c r="H57" s="7"/>
      <c r="I57" s="7"/>
      <c r="J57" s="7"/>
      <c r="K57" s="7"/>
    </row>
    <row r="58" spans="1:11" x14ac:dyDescent="0.3">
      <c r="A58" s="9" t="s">
        <v>60</v>
      </c>
      <c r="B58" s="17"/>
      <c r="C58" s="23"/>
      <c r="D58" s="23"/>
      <c r="E58" s="32">
        <f>SUM(E57-E56)</f>
        <v>971.48624999999993</v>
      </c>
      <c r="F58" s="34"/>
      <c r="G58" s="7"/>
      <c r="H58" s="7"/>
      <c r="I58" s="7"/>
      <c r="J58" s="7"/>
      <c r="K58" s="7"/>
    </row>
    <row r="59" spans="1:11" x14ac:dyDescent="0.3">
      <c r="A59" s="7"/>
      <c r="B59" s="7"/>
      <c r="C59" s="7"/>
      <c r="D59" s="7"/>
      <c r="E59" s="7"/>
      <c r="F59" s="34"/>
      <c r="G59" s="7"/>
      <c r="H59" s="7"/>
      <c r="I59" s="7"/>
      <c r="J59" s="7"/>
      <c r="K59" s="7"/>
    </row>
    <row r="60" spans="1:11" ht="15" x14ac:dyDescent="0.3">
      <c r="A60" s="7" t="s">
        <v>85</v>
      </c>
      <c r="B60" s="7"/>
      <c r="C60" s="7"/>
      <c r="D60" s="7"/>
      <c r="E60" s="7"/>
      <c r="F60" s="34"/>
      <c r="G60" s="7"/>
      <c r="H60" s="7"/>
      <c r="I60" s="7"/>
      <c r="J60" s="7"/>
      <c r="K60" s="7"/>
    </row>
    <row r="61" spans="1:11" x14ac:dyDescent="0.3">
      <c r="B61" s="7"/>
      <c r="C61" s="7"/>
      <c r="D61" s="7"/>
      <c r="E61" s="7"/>
      <c r="F61" s="34"/>
      <c r="G61" s="7"/>
      <c r="H61" s="7"/>
      <c r="I61" s="7"/>
      <c r="J61" s="7"/>
      <c r="K61" s="7"/>
    </row>
    <row r="62" spans="1:11" ht="15" x14ac:dyDescent="0.3">
      <c r="A62" s="7" t="s">
        <v>84</v>
      </c>
      <c r="B62" s="7"/>
      <c r="C62" s="7"/>
      <c r="D62" s="7"/>
      <c r="E62" s="7"/>
      <c r="F62" s="34"/>
      <c r="G62" s="7"/>
      <c r="H62" s="7"/>
      <c r="I62" s="7"/>
      <c r="J62" s="7"/>
      <c r="K62" s="7"/>
    </row>
    <row r="63" spans="1:11" x14ac:dyDescent="0.3">
      <c r="F63" s="34"/>
      <c r="G63" s="7"/>
      <c r="H63" s="7"/>
      <c r="I63" s="7"/>
      <c r="J63" s="7"/>
      <c r="K63" s="7"/>
    </row>
    <row r="64" spans="1:11" x14ac:dyDescent="0.3">
      <c r="F64" s="34"/>
      <c r="G64" s="7"/>
      <c r="H64" s="7"/>
      <c r="I64" s="7"/>
      <c r="J64" s="7"/>
      <c r="K64" s="7"/>
    </row>
    <row r="65" spans="1:11" x14ac:dyDescent="0.3">
      <c r="F65" s="34"/>
      <c r="G65" s="7"/>
      <c r="H65" s="7"/>
      <c r="I65" s="7"/>
      <c r="J65" s="7"/>
      <c r="K65" s="7"/>
    </row>
    <row r="66" spans="1:11" x14ac:dyDescent="0.3">
      <c r="F66" s="62"/>
      <c r="G66" s="7"/>
      <c r="H66" s="7"/>
      <c r="I66" s="7"/>
      <c r="J66" s="7"/>
      <c r="K66" s="7"/>
    </row>
    <row r="67" spans="1:11" x14ac:dyDescent="0.3">
      <c r="F67" s="33"/>
      <c r="G67" s="37"/>
      <c r="H67" s="37"/>
      <c r="I67" s="37"/>
      <c r="J67" s="37"/>
      <c r="K67" s="37"/>
    </row>
    <row r="68" spans="1:11" x14ac:dyDescent="0.3">
      <c r="G68" s="37"/>
      <c r="H68" s="37"/>
      <c r="I68" s="37"/>
      <c r="J68" s="37"/>
      <c r="K68" s="37"/>
    </row>
    <row r="69" spans="1:11" x14ac:dyDescent="0.3">
      <c r="G69" s="37"/>
      <c r="H69" s="37"/>
      <c r="I69" s="37"/>
      <c r="J69" s="37"/>
      <c r="K69" s="37"/>
    </row>
    <row r="70" spans="1:11" x14ac:dyDescent="0.3">
      <c r="G70" s="37"/>
      <c r="H70" s="37"/>
      <c r="I70" s="37"/>
      <c r="J70" s="37"/>
      <c r="K70" s="37"/>
    </row>
    <row r="71" spans="1:11" x14ac:dyDescent="0.3">
      <c r="G71" s="37"/>
      <c r="H71" s="37"/>
      <c r="I71" s="37"/>
      <c r="J71" s="37"/>
      <c r="K71" s="37"/>
    </row>
    <row r="72" spans="1:11" x14ac:dyDescent="0.3">
      <c r="G72" s="37"/>
      <c r="H72" s="37"/>
      <c r="I72" s="37"/>
      <c r="J72" s="37"/>
      <c r="K72" s="37"/>
    </row>
    <row r="73" spans="1:11" x14ac:dyDescent="0.3">
      <c r="A73" s="7"/>
      <c r="B73" s="7"/>
      <c r="C73" s="7"/>
      <c r="D73" s="7"/>
      <c r="E73" s="7"/>
      <c r="F73" s="33"/>
      <c r="G73" s="38"/>
      <c r="H73" s="37"/>
      <c r="I73" s="37"/>
      <c r="J73" s="37"/>
      <c r="K73" s="37"/>
    </row>
    <row r="74" spans="1:11" x14ac:dyDescent="0.3">
      <c r="G74" s="7"/>
      <c r="H74" s="7"/>
      <c r="J74" s="37"/>
      <c r="K74" s="37"/>
    </row>
    <row r="75" spans="1:11" x14ac:dyDescent="0.3">
      <c r="B75" s="18"/>
      <c r="C75" s="18"/>
      <c r="D75" s="18"/>
      <c r="E75" s="33"/>
      <c r="F75" s="33"/>
      <c r="G75" s="37"/>
      <c r="H75" s="37"/>
      <c r="I75" s="37"/>
      <c r="J75" s="37"/>
      <c r="K75" s="37"/>
    </row>
    <row r="76" spans="1:11" x14ac:dyDescent="0.3">
      <c r="B76" s="7"/>
      <c r="C76" s="7"/>
      <c r="D76" s="7"/>
      <c r="E76" s="7"/>
      <c r="F76" s="7"/>
      <c r="J76" s="7"/>
      <c r="K76" s="7"/>
    </row>
    <row r="77" spans="1:11" x14ac:dyDescent="0.3">
      <c r="G77" s="7"/>
      <c r="H77" s="7"/>
      <c r="I77" s="7"/>
      <c r="J77" s="7"/>
      <c r="K77" s="7"/>
    </row>
    <row r="78" spans="1:11" x14ac:dyDescent="0.3">
      <c r="G78" s="7"/>
      <c r="H78" s="7"/>
      <c r="I78" s="7"/>
      <c r="J78" s="7"/>
      <c r="K78" s="7"/>
    </row>
    <row r="79" spans="1:11" x14ac:dyDescent="0.3">
      <c r="F79" s="7"/>
      <c r="G79" s="7"/>
      <c r="H79" s="7"/>
      <c r="I79" s="7"/>
      <c r="J79" s="7"/>
      <c r="K79" s="7"/>
    </row>
    <row r="80" spans="1:11" x14ac:dyDescent="0.3">
      <c r="G80" s="7"/>
      <c r="H80" s="7"/>
      <c r="I80" s="7"/>
      <c r="J80" s="7"/>
      <c r="K80" s="7"/>
    </row>
    <row r="81" spans="7:11" x14ac:dyDescent="0.3">
      <c r="G81" s="7"/>
      <c r="H81" s="7"/>
      <c r="I81" s="7"/>
      <c r="J81" s="7"/>
      <c r="K81" s="7"/>
    </row>
  </sheetData>
  <mergeCells count="1">
    <mergeCell ref="I4:K4"/>
  </mergeCells>
  <pageMargins left="0.7" right="0.7" top="0.75" bottom="0.75" header="0.3" footer="0.3"/>
  <pageSetup scale="6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B405E-9AEB-4B00-9DFE-4B537F625DBF}">
  <sheetPr>
    <pageSetUpPr fitToPage="1"/>
  </sheetPr>
  <dimension ref="A1:K65"/>
  <sheetViews>
    <sheetView workbookViewId="0">
      <selection activeCell="G1" sqref="G1"/>
    </sheetView>
  </sheetViews>
  <sheetFormatPr defaultRowHeight="14.4" x14ac:dyDescent="0.3"/>
  <cols>
    <col min="1" max="1" width="28.33203125" customWidth="1"/>
    <col min="2" max="2" width="10.88671875" customWidth="1"/>
    <col min="5" max="5" width="9.88671875" bestFit="1" customWidth="1"/>
    <col min="6" max="6" width="9.109375"/>
    <col min="7" max="7" width="10.88671875" customWidth="1"/>
    <col min="8" max="8" width="14.5546875" customWidth="1"/>
    <col min="9" max="10" width="10.6640625" customWidth="1"/>
    <col min="11" max="11" width="14" customWidth="1"/>
  </cols>
  <sheetData>
    <row r="1" spans="1:11" ht="15.6" x14ac:dyDescent="0.3">
      <c r="A1" s="1" t="s">
        <v>87</v>
      </c>
      <c r="B1" s="10"/>
      <c r="C1" s="19"/>
      <c r="D1" s="10"/>
      <c r="E1" s="7"/>
      <c r="F1" s="7"/>
      <c r="G1" s="7"/>
      <c r="H1" s="7"/>
      <c r="I1" s="7"/>
      <c r="J1" s="7"/>
      <c r="K1" s="7"/>
    </row>
    <row r="2" spans="1:11" ht="15.6" x14ac:dyDescent="0.3">
      <c r="A2" s="2" t="s">
        <v>88</v>
      </c>
      <c r="B2" s="10"/>
      <c r="C2" s="10"/>
      <c r="D2" s="10"/>
      <c r="E2" s="7"/>
      <c r="F2" s="7"/>
      <c r="G2" s="7"/>
      <c r="H2" s="7"/>
      <c r="I2" s="7"/>
      <c r="J2" s="7"/>
      <c r="K2" s="7"/>
    </row>
    <row r="3" spans="1:11" ht="15.6" x14ac:dyDescent="0.3">
      <c r="A3" s="1" t="s">
        <v>0</v>
      </c>
      <c r="B3" s="11"/>
      <c r="C3" s="7"/>
      <c r="D3" s="10"/>
      <c r="E3" s="7"/>
      <c r="F3" s="7"/>
      <c r="G3" s="7"/>
      <c r="H3" s="7"/>
      <c r="I3" s="7"/>
      <c r="J3" s="7"/>
      <c r="K3" s="7"/>
    </row>
    <row r="4" spans="1:11" ht="15.6" x14ac:dyDescent="0.3">
      <c r="A4" s="3" t="s">
        <v>1</v>
      </c>
      <c r="B4" s="12"/>
      <c r="C4" s="12"/>
      <c r="D4" s="12"/>
      <c r="E4" s="26"/>
      <c r="F4" s="7"/>
      <c r="G4" s="7"/>
      <c r="H4" s="7"/>
      <c r="I4" s="74" t="s">
        <v>2</v>
      </c>
      <c r="J4" s="74"/>
      <c r="K4" s="74"/>
    </row>
    <row r="5" spans="1:11" ht="15" x14ac:dyDescent="0.3">
      <c r="A5" s="4" t="s">
        <v>3</v>
      </c>
      <c r="B5" s="4" t="s">
        <v>4</v>
      </c>
      <c r="C5" s="4" t="s">
        <v>5</v>
      </c>
      <c r="D5" s="4" t="s">
        <v>6</v>
      </c>
      <c r="E5" s="27" t="s">
        <v>7</v>
      </c>
      <c r="F5" s="61"/>
      <c r="G5" s="7"/>
      <c r="H5" s="7"/>
      <c r="I5" s="15"/>
      <c r="J5" s="43" t="s">
        <v>76</v>
      </c>
      <c r="K5" s="46"/>
    </row>
    <row r="6" spans="1:11" ht="15" x14ac:dyDescent="0.3">
      <c r="A6" s="5" t="s">
        <v>86</v>
      </c>
      <c r="B6" s="5" t="s">
        <v>9</v>
      </c>
      <c r="C6" s="13">
        <v>2.5</v>
      </c>
      <c r="D6" s="5">
        <v>100</v>
      </c>
      <c r="E6" s="28">
        <f t="shared" ref="E6:E12" si="0">(C6*D6)</f>
        <v>250</v>
      </c>
      <c r="F6" s="34"/>
      <c r="G6" s="19"/>
      <c r="H6" s="19"/>
      <c r="I6" s="41" t="s">
        <v>10</v>
      </c>
      <c r="J6" s="44" t="s">
        <v>11</v>
      </c>
      <c r="K6" s="41" t="s">
        <v>12</v>
      </c>
    </row>
    <row r="7" spans="1:11" ht="15" x14ac:dyDescent="0.3">
      <c r="A7" s="5" t="s">
        <v>8</v>
      </c>
      <c r="B7" s="5" t="s">
        <v>9</v>
      </c>
      <c r="C7" s="13">
        <v>0.7</v>
      </c>
      <c r="D7" s="5">
        <v>150</v>
      </c>
      <c r="E7" s="28">
        <f t="shared" si="0"/>
        <v>105</v>
      </c>
      <c r="F7" s="34"/>
      <c r="G7" s="35" t="s">
        <v>75</v>
      </c>
      <c r="H7" s="3"/>
      <c r="I7" s="42">
        <f>0.25*25</f>
        <v>6.25</v>
      </c>
      <c r="J7" s="45">
        <f>0.2*25</f>
        <v>5</v>
      </c>
      <c r="K7" s="42">
        <f>0.15*25</f>
        <v>3.75</v>
      </c>
    </row>
    <row r="8" spans="1:11" x14ac:dyDescent="0.3">
      <c r="A8" s="5" t="s">
        <v>13</v>
      </c>
      <c r="B8" s="5" t="s">
        <v>9</v>
      </c>
      <c r="C8" s="13">
        <v>0.76</v>
      </c>
      <c r="D8" s="5">
        <v>50</v>
      </c>
      <c r="E8" s="28">
        <f t="shared" si="0"/>
        <v>38</v>
      </c>
      <c r="F8" s="34"/>
      <c r="G8" s="36" t="s">
        <v>16</v>
      </c>
      <c r="H8" s="39">
        <f>25000/25</f>
        <v>1000</v>
      </c>
      <c r="I8" s="28">
        <f>(I7*H8)-$E$22-$E$32-$E36</f>
        <v>4711.4862499999999</v>
      </c>
      <c r="J8" s="28">
        <f>(J7*H8)-$E$22-$E$32-$E36</f>
        <v>3461.4862499999999</v>
      </c>
      <c r="K8" s="28">
        <f>(K7*H8)-$E$22-$E$32-$E36</f>
        <v>2211.4862499999999</v>
      </c>
    </row>
    <row r="9" spans="1:11" x14ac:dyDescent="0.3">
      <c r="A9" s="5" t="s">
        <v>15</v>
      </c>
      <c r="B9" s="5" t="s">
        <v>9</v>
      </c>
      <c r="C9" s="13">
        <v>0.4</v>
      </c>
      <c r="D9" s="5">
        <v>100</v>
      </c>
      <c r="E9" s="28">
        <f t="shared" si="0"/>
        <v>40</v>
      </c>
      <c r="F9" s="34"/>
      <c r="G9" s="36" t="s">
        <v>19</v>
      </c>
      <c r="H9" s="39">
        <f>15000/25</f>
        <v>600</v>
      </c>
      <c r="I9" s="28">
        <f>(I7*H9)-$E$22-$E$32-$E37</f>
        <v>2225.4862499999999</v>
      </c>
      <c r="J9" s="28">
        <f>(J7*H9)-$E$22-$E$32-$E37</f>
        <v>1475.4862499999999</v>
      </c>
      <c r="K9" s="28">
        <f>(K7*H9)-$E$22-$E$32-$E37</f>
        <v>725.48625000000004</v>
      </c>
    </row>
    <row r="10" spans="1:11" x14ac:dyDescent="0.3">
      <c r="A10" s="5" t="s">
        <v>17</v>
      </c>
      <c r="B10" s="5" t="s">
        <v>18</v>
      </c>
      <c r="C10" s="13">
        <v>60</v>
      </c>
      <c r="D10" s="5">
        <v>1</v>
      </c>
      <c r="E10" s="28">
        <f t="shared" si="0"/>
        <v>60</v>
      </c>
      <c r="F10" s="34"/>
      <c r="G10" s="36" t="s">
        <v>21</v>
      </c>
      <c r="H10" s="39">
        <f>5000/25</f>
        <v>200</v>
      </c>
      <c r="I10" s="28">
        <f>(I7*H10)-$E$22-$E$32-$E38</f>
        <v>-260.51374999999996</v>
      </c>
      <c r="J10" s="28">
        <f>(J7*H10)-$E$22-$E$32-$E38</f>
        <v>-510.51374999999996</v>
      </c>
      <c r="K10" s="28">
        <f>(K7*H10)-$E$22-$E$32-$E38</f>
        <v>-760.51374999999996</v>
      </c>
    </row>
    <row r="11" spans="1:11" x14ac:dyDescent="0.3">
      <c r="A11" s="5" t="s">
        <v>20</v>
      </c>
      <c r="B11" s="5" t="s">
        <v>9</v>
      </c>
      <c r="C11" s="13">
        <v>0.65</v>
      </c>
      <c r="D11" s="20">
        <v>20</v>
      </c>
      <c r="E11" s="28">
        <f t="shared" si="0"/>
        <v>13</v>
      </c>
      <c r="F11" s="34"/>
      <c r="G11" s="7"/>
      <c r="H11" s="56"/>
      <c r="I11" s="34"/>
      <c r="J11" s="34"/>
      <c r="K11" s="34"/>
    </row>
    <row r="12" spans="1:11" ht="15.6" x14ac:dyDescent="0.3">
      <c r="A12" s="5" t="s">
        <v>64</v>
      </c>
      <c r="B12" s="5" t="s">
        <v>22</v>
      </c>
      <c r="C12" s="13">
        <v>135</v>
      </c>
      <c r="D12" s="5">
        <v>1.5</v>
      </c>
      <c r="E12" s="28">
        <f t="shared" si="0"/>
        <v>202.5</v>
      </c>
      <c r="F12" s="34"/>
      <c r="H12" s="47" t="s">
        <v>61</v>
      </c>
    </row>
    <row r="13" spans="1:11" ht="15" x14ac:dyDescent="0.3">
      <c r="A13" s="5" t="s">
        <v>27</v>
      </c>
      <c r="B13" s="5" t="s">
        <v>28</v>
      </c>
      <c r="C13" s="13">
        <v>20</v>
      </c>
      <c r="D13" s="5">
        <v>1</v>
      </c>
      <c r="E13" s="28">
        <f t="shared" ref="E13" si="1">C13*D13</f>
        <v>20</v>
      </c>
      <c r="F13" s="34"/>
      <c r="G13" s="7"/>
      <c r="H13" s="7"/>
      <c r="I13" s="15"/>
      <c r="J13" s="43" t="s">
        <v>76</v>
      </c>
      <c r="K13" s="46"/>
    </row>
    <row r="14" spans="1:11" x14ac:dyDescent="0.3">
      <c r="A14" s="5" t="s">
        <v>29</v>
      </c>
      <c r="B14" s="5" t="s">
        <v>26</v>
      </c>
      <c r="C14" s="13">
        <v>20</v>
      </c>
      <c r="D14" s="5">
        <v>7</v>
      </c>
      <c r="E14" s="28">
        <f>(C14*D14)</f>
        <v>140</v>
      </c>
      <c r="F14" s="34"/>
      <c r="I14" s="48" t="s">
        <v>10</v>
      </c>
      <c r="J14" s="49" t="s">
        <v>11</v>
      </c>
      <c r="K14" s="48" t="s">
        <v>12</v>
      </c>
    </row>
    <row r="15" spans="1:11" ht="15" x14ac:dyDescent="0.3">
      <c r="A15" s="5" t="s">
        <v>71</v>
      </c>
      <c r="B15" s="5" t="s">
        <v>33</v>
      </c>
      <c r="C15" s="13">
        <v>34.75</v>
      </c>
      <c r="D15" s="5">
        <v>0.5</v>
      </c>
      <c r="E15" s="28">
        <f>C15*D15</f>
        <v>17.375</v>
      </c>
      <c r="F15" s="34"/>
      <c r="G15" s="35" t="s">
        <v>75</v>
      </c>
      <c r="H15" s="51"/>
      <c r="I15" s="42">
        <f>0.25*25</f>
        <v>6.25</v>
      </c>
      <c r="J15" s="45">
        <f>0.2*25</f>
        <v>5</v>
      </c>
      <c r="K15" s="42">
        <f>0.15*25</f>
        <v>3.75</v>
      </c>
    </row>
    <row r="16" spans="1:11" x14ac:dyDescent="0.3">
      <c r="A16" s="5" t="s">
        <v>34</v>
      </c>
      <c r="B16" s="5" t="s">
        <v>32</v>
      </c>
      <c r="C16" s="13">
        <v>4.79</v>
      </c>
      <c r="D16" s="5">
        <f>7*3</f>
        <v>21</v>
      </c>
      <c r="E16" s="28">
        <f>C16*D16</f>
        <v>100.59</v>
      </c>
      <c r="F16" s="34"/>
      <c r="G16" s="52" t="s">
        <v>16</v>
      </c>
      <c r="H16" s="55">
        <f>25000/25</f>
        <v>1000</v>
      </c>
      <c r="I16" s="13">
        <f>I8/$H$8</f>
        <v>4.7114862500000001</v>
      </c>
      <c r="J16" s="13">
        <f>J8/$H$8</f>
        <v>3.4614862500000001</v>
      </c>
      <c r="K16" s="13">
        <f>K8/$H$8</f>
        <v>2.2114862500000001</v>
      </c>
    </row>
    <row r="17" spans="1:11" x14ac:dyDescent="0.3">
      <c r="A17" s="5" t="s">
        <v>66</v>
      </c>
      <c r="B17" s="5" t="s">
        <v>33</v>
      </c>
      <c r="C17" s="13">
        <v>2</v>
      </c>
      <c r="D17" s="5">
        <v>14</v>
      </c>
      <c r="E17" s="28">
        <f>C17*D17</f>
        <v>28</v>
      </c>
      <c r="F17" s="34"/>
      <c r="G17" s="52" t="s">
        <v>19</v>
      </c>
      <c r="H17" s="55">
        <f>15000/25</f>
        <v>600</v>
      </c>
      <c r="I17" s="13">
        <f>I9/$H$9</f>
        <v>3.70914375</v>
      </c>
      <c r="J17" s="13">
        <f>J9/$H$9</f>
        <v>2.45914375</v>
      </c>
      <c r="K17" s="13">
        <f>K9/$H$9</f>
        <v>1.20914375</v>
      </c>
    </row>
    <row r="18" spans="1:11" x14ac:dyDescent="0.3">
      <c r="A18" s="5" t="s">
        <v>65</v>
      </c>
      <c r="B18" s="5" t="s">
        <v>33</v>
      </c>
      <c r="C18" s="13">
        <v>2.3199999999999998</v>
      </c>
      <c r="D18" s="5">
        <v>10</v>
      </c>
      <c r="E18" s="28">
        <f>C18*D18</f>
        <v>23.2</v>
      </c>
      <c r="F18" s="34"/>
      <c r="G18" s="52" t="s">
        <v>21</v>
      </c>
      <c r="H18" s="55">
        <f>5000/25</f>
        <v>200</v>
      </c>
      <c r="I18" s="13">
        <f>I10/$H$10</f>
        <v>-1.3025687499999998</v>
      </c>
      <c r="J18" s="13">
        <f>J10/$H$10</f>
        <v>-2.5525687499999998</v>
      </c>
      <c r="K18" s="13">
        <f>K10/$H$10</f>
        <v>-3.8025687499999998</v>
      </c>
    </row>
    <row r="19" spans="1:11" x14ac:dyDescent="0.3">
      <c r="A19" s="5" t="s">
        <v>74</v>
      </c>
      <c r="B19" s="5" t="s">
        <v>33</v>
      </c>
      <c r="C19" s="13">
        <v>1.33</v>
      </c>
      <c r="D19" s="5">
        <v>12</v>
      </c>
      <c r="E19" s="28">
        <f>C19*D19</f>
        <v>15.96</v>
      </c>
      <c r="F19" s="34"/>
    </row>
    <row r="20" spans="1:11" x14ac:dyDescent="0.3">
      <c r="A20" s="5" t="s">
        <v>35</v>
      </c>
      <c r="B20" s="5" t="s">
        <v>36</v>
      </c>
      <c r="C20" s="13">
        <v>70</v>
      </c>
      <c r="D20" s="5">
        <v>1.5</v>
      </c>
      <c r="E20" s="28">
        <f>(C20*D20)</f>
        <v>105</v>
      </c>
      <c r="F20" s="34"/>
      <c r="G20" s="53" t="s">
        <v>62</v>
      </c>
      <c r="H20" s="51"/>
      <c r="I20" s="51"/>
    </row>
    <row r="21" spans="1:11" ht="15" x14ac:dyDescent="0.3">
      <c r="A21" s="5" t="s">
        <v>54</v>
      </c>
      <c r="B21" s="13">
        <f>SUM(E6:E20)</f>
        <v>1158.625</v>
      </c>
      <c r="C21" s="20">
        <v>6</v>
      </c>
      <c r="D21" s="24">
        <v>0.06</v>
      </c>
      <c r="E21" s="28">
        <f>B21*(C21/12)*D21</f>
        <v>34.758749999999999</v>
      </c>
      <c r="F21" s="34"/>
      <c r="G21" s="35" t="s">
        <v>75</v>
      </c>
      <c r="H21" s="51"/>
      <c r="I21" s="54"/>
    </row>
    <row r="22" spans="1:11" x14ac:dyDescent="0.3">
      <c r="A22" s="6" t="s">
        <v>37</v>
      </c>
      <c r="B22" s="14"/>
      <c r="C22" s="14"/>
      <c r="D22" s="14"/>
      <c r="E22" s="29">
        <f>SUM(E6:E21)</f>
        <v>1193.38375</v>
      </c>
      <c r="F22" s="34"/>
      <c r="G22" s="52" t="s">
        <v>16</v>
      </c>
      <c r="H22" s="55">
        <f>25000/25</f>
        <v>1000</v>
      </c>
      <c r="I22" s="13">
        <f>$E$40/H22</f>
        <v>1.5245137500000001</v>
      </c>
    </row>
    <row r="23" spans="1:11" x14ac:dyDescent="0.3">
      <c r="F23" s="34"/>
      <c r="G23" s="52" t="s">
        <v>19</v>
      </c>
      <c r="H23" s="55">
        <f>15000/25</f>
        <v>600</v>
      </c>
      <c r="I23" s="13">
        <f>$E$40/H23</f>
        <v>2.54085625</v>
      </c>
    </row>
    <row r="24" spans="1:11" x14ac:dyDescent="0.3">
      <c r="A24" s="3" t="s">
        <v>38</v>
      </c>
      <c r="B24" s="15"/>
      <c r="C24" s="15"/>
      <c r="D24" s="15"/>
      <c r="E24" s="15"/>
      <c r="G24" s="52" t="s">
        <v>21</v>
      </c>
      <c r="H24" s="55">
        <f>5000/25</f>
        <v>200</v>
      </c>
      <c r="I24" s="13">
        <f>$E$40/H24</f>
        <v>7.6225687500000001</v>
      </c>
    </row>
    <row r="25" spans="1:11" x14ac:dyDescent="0.3">
      <c r="A25" s="4" t="s">
        <v>3</v>
      </c>
      <c r="B25" s="4" t="s">
        <v>4</v>
      </c>
      <c r="C25" s="4" t="s">
        <v>5</v>
      </c>
      <c r="D25" s="4" t="s">
        <v>6</v>
      </c>
      <c r="E25" s="27" t="s">
        <v>7</v>
      </c>
      <c r="F25" s="34"/>
    </row>
    <row r="26" spans="1:11" x14ac:dyDescent="0.3">
      <c r="A26" s="5" t="s">
        <v>78</v>
      </c>
      <c r="B26" s="5" t="s">
        <v>26</v>
      </c>
      <c r="C26" s="13">
        <v>9.93</v>
      </c>
      <c r="D26" s="5">
        <v>1</v>
      </c>
      <c r="E26" s="28">
        <f t="shared" ref="E26:E31" si="2">C26*D26</f>
        <v>9.93</v>
      </c>
      <c r="F26" s="30"/>
      <c r="G26" s="57"/>
      <c r="H26" s="40"/>
      <c r="I26" s="7"/>
      <c r="J26" s="7"/>
      <c r="K26" s="7"/>
    </row>
    <row r="27" spans="1:11" x14ac:dyDescent="0.3">
      <c r="A27" s="5" t="s">
        <v>55</v>
      </c>
      <c r="B27" s="5" t="s">
        <v>39</v>
      </c>
      <c r="C27" s="13">
        <v>9.3699999999999992</v>
      </c>
      <c r="D27" s="5">
        <v>1</v>
      </c>
      <c r="E27" s="28">
        <f t="shared" si="2"/>
        <v>9.3699999999999992</v>
      </c>
      <c r="F27" s="30"/>
      <c r="G27" s="57"/>
      <c r="H27" s="40"/>
      <c r="I27" s="7"/>
      <c r="J27" s="7"/>
      <c r="K27" s="7"/>
    </row>
    <row r="28" spans="1:11" x14ac:dyDescent="0.3">
      <c r="A28" s="5" t="s">
        <v>56</v>
      </c>
      <c r="B28" s="5" t="s">
        <v>39</v>
      </c>
      <c r="C28" s="13">
        <v>10.36</v>
      </c>
      <c r="D28" s="5">
        <v>8</v>
      </c>
      <c r="E28" s="28">
        <f t="shared" si="2"/>
        <v>82.88</v>
      </c>
      <c r="F28" s="61"/>
      <c r="G28" s="7"/>
      <c r="H28" s="58"/>
      <c r="I28" s="7"/>
      <c r="J28" s="7"/>
      <c r="K28" s="7"/>
    </row>
    <row r="29" spans="1:11" x14ac:dyDescent="0.3">
      <c r="A29" s="5" t="s">
        <v>77</v>
      </c>
      <c r="B29" s="5" t="s">
        <v>26</v>
      </c>
      <c r="C29" s="13">
        <v>27.95</v>
      </c>
      <c r="D29" s="5">
        <v>1</v>
      </c>
      <c r="E29" s="28">
        <f t="shared" si="2"/>
        <v>27.95</v>
      </c>
      <c r="F29" s="34"/>
      <c r="G29" s="7"/>
      <c r="H29" s="58"/>
      <c r="I29" s="7"/>
      <c r="J29" s="7"/>
      <c r="K29" s="7"/>
    </row>
    <row r="30" spans="1:11" x14ac:dyDescent="0.3">
      <c r="A30" s="5" t="s">
        <v>83</v>
      </c>
      <c r="B30" s="5" t="s">
        <v>26</v>
      </c>
      <c r="C30" s="13">
        <v>30</v>
      </c>
      <c r="D30" s="5">
        <v>1</v>
      </c>
      <c r="E30" s="28">
        <f t="shared" si="2"/>
        <v>30</v>
      </c>
      <c r="F30" s="34"/>
      <c r="G30" s="7"/>
      <c r="H30" s="59"/>
      <c r="I30" s="7"/>
      <c r="J30" s="7"/>
      <c r="K30" s="7"/>
    </row>
    <row r="31" spans="1:11" x14ac:dyDescent="0.3">
      <c r="A31" s="5" t="s">
        <v>57</v>
      </c>
      <c r="B31" s="5" t="s">
        <v>26</v>
      </c>
      <c r="C31" s="13">
        <v>150</v>
      </c>
      <c r="D31" s="5">
        <v>1</v>
      </c>
      <c r="E31" s="28">
        <f t="shared" si="2"/>
        <v>150</v>
      </c>
      <c r="F31" s="34"/>
      <c r="G31" s="7"/>
      <c r="H31" s="60"/>
      <c r="I31" s="7"/>
      <c r="J31" s="7"/>
      <c r="K31" s="7"/>
    </row>
    <row r="32" spans="1:11" x14ac:dyDescent="0.3">
      <c r="A32" s="6" t="s">
        <v>47</v>
      </c>
      <c r="B32" s="14"/>
      <c r="C32" s="14"/>
      <c r="D32" s="14"/>
      <c r="E32" s="29">
        <f>SUM(E26:E31)</f>
        <v>310.13</v>
      </c>
      <c r="F32" s="34"/>
      <c r="G32" s="7"/>
      <c r="H32" s="7"/>
      <c r="I32" s="19"/>
      <c r="J32" s="7"/>
      <c r="K32" s="7"/>
    </row>
    <row r="33" spans="1:11" x14ac:dyDescent="0.3">
      <c r="A33" s="8"/>
      <c r="B33" s="7"/>
      <c r="C33" s="7"/>
      <c r="D33" s="7"/>
      <c r="E33" s="30"/>
      <c r="F33" s="34"/>
      <c r="G33" s="7"/>
      <c r="H33" s="58"/>
      <c r="I33" s="7"/>
      <c r="J33" s="58"/>
      <c r="K33" s="7"/>
    </row>
    <row r="34" spans="1:11" x14ac:dyDescent="0.3">
      <c r="A34" s="3" t="s">
        <v>48</v>
      </c>
      <c r="B34" s="15"/>
      <c r="C34" s="15"/>
      <c r="D34" s="15"/>
      <c r="E34" s="15"/>
      <c r="F34" s="34"/>
      <c r="G34" s="7"/>
      <c r="H34" s="60"/>
      <c r="I34" s="7"/>
      <c r="J34" s="7"/>
      <c r="K34" s="7"/>
    </row>
    <row r="35" spans="1:11" x14ac:dyDescent="0.3">
      <c r="A35" s="4" t="s">
        <v>3</v>
      </c>
      <c r="B35" s="4" t="s">
        <v>4</v>
      </c>
      <c r="C35" s="4" t="s">
        <v>5</v>
      </c>
      <c r="D35" s="4" t="s">
        <v>6</v>
      </c>
      <c r="E35" s="27" t="s">
        <v>7</v>
      </c>
      <c r="F35" s="34"/>
      <c r="G35" s="7"/>
      <c r="H35" s="60"/>
      <c r="I35" s="7"/>
      <c r="J35" s="7"/>
      <c r="K35" s="7"/>
    </row>
    <row r="36" spans="1:11" x14ac:dyDescent="0.3">
      <c r="A36" s="5" t="s">
        <v>49</v>
      </c>
      <c r="B36" s="5" t="s">
        <v>50</v>
      </c>
      <c r="C36" s="21">
        <v>3.5000000000000003E-2</v>
      </c>
      <c r="D36" s="25">
        <f>H8</f>
        <v>1000</v>
      </c>
      <c r="E36" s="28">
        <f>C36*D36</f>
        <v>35</v>
      </c>
      <c r="F36" s="34"/>
      <c r="G36" s="7"/>
      <c r="H36" s="40"/>
      <c r="I36" s="7"/>
      <c r="J36" s="7"/>
      <c r="K36" s="7"/>
    </row>
    <row r="37" spans="1:11" x14ac:dyDescent="0.3">
      <c r="A37" s="5" t="s">
        <v>51</v>
      </c>
      <c r="B37" s="5" t="s">
        <v>50</v>
      </c>
      <c r="C37" s="21">
        <v>3.5000000000000003E-2</v>
      </c>
      <c r="D37" s="25">
        <f>H9</f>
        <v>600</v>
      </c>
      <c r="E37" s="28">
        <f>C37*D37</f>
        <v>21.000000000000004</v>
      </c>
      <c r="F37" s="34"/>
    </row>
    <row r="38" spans="1:11" x14ac:dyDescent="0.3">
      <c r="A38" s="5" t="s">
        <v>52</v>
      </c>
      <c r="B38" s="5" t="s">
        <v>50</v>
      </c>
      <c r="C38" s="21">
        <v>3.5000000000000003E-2</v>
      </c>
      <c r="D38" s="25">
        <f>H10</f>
        <v>200</v>
      </c>
      <c r="E38" s="28">
        <f>C38*D38</f>
        <v>7.0000000000000009</v>
      </c>
      <c r="F38" s="34"/>
    </row>
    <row r="39" spans="1:11" x14ac:dyDescent="0.3">
      <c r="A39" s="8"/>
      <c r="B39" s="7"/>
      <c r="C39" s="7"/>
      <c r="D39" s="7"/>
      <c r="E39" s="30"/>
      <c r="F39" s="34"/>
    </row>
    <row r="40" spans="1:11" x14ac:dyDescent="0.3">
      <c r="A40" s="9" t="s">
        <v>58</v>
      </c>
      <c r="B40" s="16"/>
      <c r="C40" s="22"/>
      <c r="D40" s="22"/>
      <c r="E40" s="31">
        <f>E22+E32+E37</f>
        <v>1524.5137500000001</v>
      </c>
      <c r="F40" s="34"/>
    </row>
    <row r="41" spans="1:11" x14ac:dyDescent="0.3">
      <c r="A41" s="9" t="s">
        <v>59</v>
      </c>
      <c r="B41" s="16"/>
      <c r="C41" s="22"/>
      <c r="D41" s="22"/>
      <c r="E41" s="31">
        <f>H9*J7</f>
        <v>3000</v>
      </c>
      <c r="F41" s="30"/>
      <c r="G41" s="7"/>
      <c r="H41" s="7"/>
      <c r="I41" s="7"/>
      <c r="J41" s="7"/>
      <c r="K41" s="7"/>
    </row>
    <row r="42" spans="1:11" x14ac:dyDescent="0.3">
      <c r="A42" s="9" t="s">
        <v>60</v>
      </c>
      <c r="B42" s="17"/>
      <c r="C42" s="23"/>
      <c r="D42" s="23"/>
      <c r="E42" s="32">
        <f>SUM(E41-E40)</f>
        <v>1475.4862499999999</v>
      </c>
      <c r="F42" s="34"/>
      <c r="G42" s="7"/>
      <c r="H42" s="7"/>
      <c r="I42" s="7"/>
      <c r="J42" s="7"/>
      <c r="K42" s="7"/>
    </row>
    <row r="43" spans="1:11" x14ac:dyDescent="0.3">
      <c r="A43" s="7"/>
      <c r="B43" s="7"/>
      <c r="C43" s="7"/>
      <c r="D43" s="7"/>
      <c r="E43" s="7"/>
      <c r="F43" s="34"/>
      <c r="G43" s="7"/>
      <c r="H43" s="7"/>
      <c r="I43" s="7"/>
      <c r="J43" s="7"/>
      <c r="K43" s="7"/>
    </row>
    <row r="44" spans="1:11" ht="15" x14ac:dyDescent="0.3">
      <c r="A44" s="7" t="s">
        <v>85</v>
      </c>
      <c r="B44" s="7"/>
      <c r="C44" s="7"/>
      <c r="D44" s="7"/>
      <c r="E44" s="7"/>
      <c r="F44" s="34"/>
      <c r="G44" s="7"/>
      <c r="H44" s="7"/>
      <c r="I44" s="7"/>
      <c r="J44" s="7"/>
      <c r="K44" s="7"/>
    </row>
    <row r="45" spans="1:11" x14ac:dyDescent="0.3">
      <c r="B45" s="7"/>
      <c r="C45" s="7"/>
      <c r="D45" s="7"/>
      <c r="E45" s="7"/>
      <c r="F45" s="34"/>
      <c r="G45" s="7"/>
      <c r="H45" s="7"/>
      <c r="I45" s="7"/>
      <c r="J45" s="7"/>
      <c r="K45" s="7"/>
    </row>
    <row r="46" spans="1:11" ht="15" x14ac:dyDescent="0.3">
      <c r="A46" s="7" t="s">
        <v>84</v>
      </c>
      <c r="B46" s="7"/>
      <c r="C46" s="7"/>
      <c r="D46" s="7"/>
      <c r="E46" s="7"/>
      <c r="F46" s="34"/>
      <c r="G46" s="7"/>
      <c r="H46" s="7"/>
      <c r="I46" s="7"/>
      <c r="J46" s="7"/>
      <c r="K46" s="7"/>
    </row>
    <row r="47" spans="1:11" x14ac:dyDescent="0.3">
      <c r="F47" s="34"/>
      <c r="G47" s="7"/>
      <c r="H47" s="7"/>
      <c r="I47" s="7"/>
      <c r="J47" s="7"/>
      <c r="K47" s="7"/>
    </row>
    <row r="48" spans="1:11" ht="15" x14ac:dyDescent="0.3">
      <c r="A48" s="7" t="s">
        <v>79</v>
      </c>
      <c r="F48" s="34"/>
      <c r="G48" s="7"/>
      <c r="H48" s="7"/>
      <c r="I48" s="7"/>
      <c r="J48" s="7"/>
      <c r="K48" s="7"/>
    </row>
    <row r="49" spans="1:11" x14ac:dyDescent="0.3">
      <c r="F49" s="34"/>
      <c r="G49" s="7"/>
      <c r="H49" s="7"/>
      <c r="I49" s="7"/>
      <c r="J49" s="7"/>
      <c r="K49" s="7"/>
    </row>
    <row r="50" spans="1:11" x14ac:dyDescent="0.3">
      <c r="F50" s="62"/>
      <c r="G50" s="7"/>
      <c r="H50" s="7"/>
      <c r="I50" s="7"/>
      <c r="J50" s="7"/>
      <c r="K50" s="7"/>
    </row>
    <row r="51" spans="1:11" x14ac:dyDescent="0.3">
      <c r="F51" s="33"/>
      <c r="G51" s="37"/>
      <c r="H51" s="37"/>
      <c r="I51" s="37"/>
      <c r="J51" s="37"/>
      <c r="K51" s="37"/>
    </row>
    <row r="52" spans="1:11" x14ac:dyDescent="0.3">
      <c r="G52" s="37"/>
      <c r="H52" s="37"/>
      <c r="I52" s="37"/>
      <c r="J52" s="37"/>
      <c r="K52" s="37"/>
    </row>
    <row r="53" spans="1:11" x14ac:dyDescent="0.3">
      <c r="G53" s="37"/>
      <c r="H53" s="37"/>
      <c r="I53" s="37"/>
      <c r="J53" s="37"/>
      <c r="K53" s="37"/>
    </row>
    <row r="54" spans="1:11" x14ac:dyDescent="0.3">
      <c r="G54" s="37"/>
      <c r="H54" s="37"/>
      <c r="I54" s="37"/>
      <c r="J54" s="37"/>
      <c r="K54" s="37"/>
    </row>
    <row r="55" spans="1:11" x14ac:dyDescent="0.3">
      <c r="G55" s="37"/>
      <c r="H55" s="37"/>
      <c r="I55" s="37"/>
      <c r="J55" s="37"/>
      <c r="K55" s="37"/>
    </row>
    <row r="56" spans="1:11" x14ac:dyDescent="0.3">
      <c r="G56" s="37"/>
      <c r="H56" s="37"/>
      <c r="I56" s="37"/>
      <c r="J56" s="37"/>
      <c r="K56" s="37"/>
    </row>
    <row r="57" spans="1:11" x14ac:dyDescent="0.3">
      <c r="A57" s="7"/>
      <c r="B57" s="7"/>
      <c r="C57" s="7"/>
      <c r="D57" s="7"/>
      <c r="E57" s="7"/>
      <c r="F57" s="33"/>
      <c r="G57" s="38"/>
      <c r="H57" s="37"/>
      <c r="I57" s="37"/>
      <c r="J57" s="37"/>
      <c r="K57" s="37"/>
    </row>
    <row r="58" spans="1:11" x14ac:dyDescent="0.3">
      <c r="G58" s="7"/>
      <c r="H58" s="7"/>
      <c r="J58" s="37"/>
      <c r="K58" s="37"/>
    </row>
    <row r="59" spans="1:11" x14ac:dyDescent="0.3">
      <c r="B59" s="18"/>
      <c r="C59" s="18"/>
      <c r="D59" s="18"/>
      <c r="E59" s="33"/>
      <c r="F59" s="33"/>
      <c r="G59" s="37"/>
      <c r="H59" s="37"/>
      <c r="I59" s="37"/>
      <c r="J59" s="37"/>
      <c r="K59" s="37"/>
    </row>
    <row r="60" spans="1:11" x14ac:dyDescent="0.3">
      <c r="B60" s="7"/>
      <c r="C60" s="7"/>
      <c r="D60" s="7"/>
      <c r="E60" s="7"/>
      <c r="F60" s="7"/>
      <c r="J60" s="7"/>
      <c r="K60" s="7"/>
    </row>
    <row r="61" spans="1:11" x14ac:dyDescent="0.3">
      <c r="G61" s="7"/>
      <c r="H61" s="7"/>
      <c r="I61" s="7"/>
      <c r="J61" s="7"/>
      <c r="K61" s="7"/>
    </row>
    <row r="62" spans="1:11" x14ac:dyDescent="0.3">
      <c r="G62" s="7"/>
      <c r="H62" s="7"/>
      <c r="I62" s="7"/>
      <c r="J62" s="7"/>
      <c r="K62" s="7"/>
    </row>
    <row r="63" spans="1:11" x14ac:dyDescent="0.3">
      <c r="F63" s="7"/>
      <c r="G63" s="7"/>
      <c r="H63" s="7"/>
      <c r="I63" s="7"/>
      <c r="J63" s="7"/>
      <c r="K63" s="7"/>
    </row>
    <row r="64" spans="1:11" x14ac:dyDescent="0.3">
      <c r="G64" s="7"/>
      <c r="H64" s="7"/>
      <c r="I64" s="7"/>
      <c r="J64" s="7"/>
      <c r="K64" s="7"/>
    </row>
    <row r="65" spans="7:11" x14ac:dyDescent="0.3">
      <c r="G65" s="7"/>
      <c r="H65" s="7"/>
      <c r="I65" s="7"/>
      <c r="J65" s="7"/>
      <c r="K65" s="7"/>
    </row>
  </sheetData>
  <mergeCells count="1">
    <mergeCell ref="I4:K4"/>
  </mergeCells>
  <pageMargins left="0.7" right="0.7" top="0.75" bottom="0.75" header="0.3" footer="0.3"/>
  <pageSetup scale="65" orientation="portrait" r:id="rId1"/>
  <ignoredErrors>
    <ignoredError sqref="E13:E14"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59274-190F-42DF-9EC2-C16AC3E88DB3}">
  <sheetPr>
    <pageSetUpPr fitToPage="1"/>
  </sheetPr>
  <dimension ref="A1:K80"/>
  <sheetViews>
    <sheetView workbookViewId="0">
      <selection activeCell="G1" sqref="G1"/>
    </sheetView>
  </sheetViews>
  <sheetFormatPr defaultRowHeight="14.4" x14ac:dyDescent="0.3"/>
  <cols>
    <col min="1" max="1" width="28.33203125" customWidth="1"/>
    <col min="2" max="2" width="10.88671875" customWidth="1"/>
    <col min="5" max="5" width="9.88671875" bestFit="1" customWidth="1"/>
    <col min="6" max="6" width="9.109375"/>
    <col min="7" max="7" width="10.88671875" customWidth="1"/>
    <col min="8" max="8" width="14.5546875" customWidth="1"/>
    <col min="9" max="10" width="10.6640625" customWidth="1"/>
    <col min="11" max="11" width="14" customWidth="1"/>
  </cols>
  <sheetData>
    <row r="1" spans="1:11" ht="15.6" x14ac:dyDescent="0.3">
      <c r="A1" s="1" t="s">
        <v>87</v>
      </c>
      <c r="B1" s="10"/>
      <c r="C1" s="19"/>
      <c r="D1" s="10"/>
      <c r="E1" s="7"/>
      <c r="F1" s="7"/>
      <c r="G1" s="7"/>
      <c r="H1" s="7"/>
      <c r="I1" s="7"/>
      <c r="J1" s="7"/>
      <c r="K1" s="7"/>
    </row>
    <row r="2" spans="1:11" ht="15.6" x14ac:dyDescent="0.3">
      <c r="A2" s="2" t="s">
        <v>88</v>
      </c>
      <c r="B2" s="10"/>
      <c r="C2" s="10"/>
      <c r="D2" s="10"/>
      <c r="E2" s="7"/>
      <c r="F2" s="7"/>
      <c r="G2" s="7"/>
      <c r="H2" s="7"/>
      <c r="I2" s="7"/>
      <c r="J2" s="7"/>
      <c r="K2" s="7"/>
    </row>
    <row r="3" spans="1:11" ht="15.6" x14ac:dyDescent="0.3">
      <c r="A3" s="1" t="s">
        <v>0</v>
      </c>
      <c r="B3" s="11"/>
      <c r="C3" s="7"/>
      <c r="D3" s="10"/>
      <c r="E3" s="7"/>
      <c r="F3" s="7"/>
      <c r="G3" s="7"/>
      <c r="H3" s="7"/>
      <c r="I3" s="7"/>
      <c r="J3" s="7"/>
      <c r="K3" s="7"/>
    </row>
    <row r="4" spans="1:11" ht="15.6" x14ac:dyDescent="0.3">
      <c r="A4" s="3" t="s">
        <v>1</v>
      </c>
      <c r="B4" s="12"/>
      <c r="C4" s="12"/>
      <c r="D4" s="12"/>
      <c r="E4" s="26"/>
      <c r="F4" s="7"/>
      <c r="G4" s="7"/>
      <c r="H4" s="7"/>
      <c r="I4" s="74" t="s">
        <v>2</v>
      </c>
      <c r="J4" s="74"/>
      <c r="K4" s="74"/>
    </row>
    <row r="5" spans="1:11" ht="15" x14ac:dyDescent="0.3">
      <c r="A5" s="4" t="s">
        <v>3</v>
      </c>
      <c r="B5" s="4" t="s">
        <v>4</v>
      </c>
      <c r="C5" s="4" t="s">
        <v>5</v>
      </c>
      <c r="D5" s="4" t="s">
        <v>6</v>
      </c>
      <c r="E5" s="27" t="s">
        <v>7</v>
      </c>
      <c r="F5" s="61"/>
      <c r="G5" s="7"/>
      <c r="H5" s="7"/>
      <c r="I5" s="15"/>
      <c r="J5" s="43" t="s">
        <v>76</v>
      </c>
      <c r="K5" s="46"/>
    </row>
    <row r="6" spans="1:11" ht="15" x14ac:dyDescent="0.3">
      <c r="A6" s="5" t="s">
        <v>86</v>
      </c>
      <c r="B6" s="5" t="s">
        <v>9</v>
      </c>
      <c r="C6" s="65">
        <v>2.5</v>
      </c>
      <c r="D6" s="64">
        <v>100</v>
      </c>
      <c r="E6" s="28">
        <f t="shared" ref="E6:E12" si="0">(C6*D6)</f>
        <v>250</v>
      </c>
      <c r="F6" s="34"/>
      <c r="G6" s="19"/>
      <c r="H6" s="19"/>
      <c r="I6" s="41" t="s">
        <v>10</v>
      </c>
      <c r="J6" s="44" t="s">
        <v>11</v>
      </c>
      <c r="K6" s="41" t="s">
        <v>12</v>
      </c>
    </row>
    <row r="7" spans="1:11" ht="15" x14ac:dyDescent="0.3">
      <c r="A7" s="5" t="s">
        <v>8</v>
      </c>
      <c r="B7" s="5" t="s">
        <v>9</v>
      </c>
      <c r="C7" s="65">
        <v>0.7</v>
      </c>
      <c r="D7" s="64">
        <v>150</v>
      </c>
      <c r="E7" s="28">
        <f t="shared" si="0"/>
        <v>105</v>
      </c>
      <c r="F7" s="34"/>
      <c r="G7" s="35" t="s">
        <v>75</v>
      </c>
      <c r="H7" s="3"/>
      <c r="I7" s="69">
        <f>0.25*25</f>
        <v>6.25</v>
      </c>
      <c r="J7" s="70">
        <f>0.2*25</f>
        <v>5</v>
      </c>
      <c r="K7" s="69">
        <f>0.15*25</f>
        <v>3.75</v>
      </c>
    </row>
    <row r="8" spans="1:11" x14ac:dyDescent="0.3">
      <c r="A8" s="5" t="s">
        <v>13</v>
      </c>
      <c r="B8" s="5" t="s">
        <v>9</v>
      </c>
      <c r="C8" s="65">
        <v>0.76</v>
      </c>
      <c r="D8" s="64">
        <v>50</v>
      </c>
      <c r="E8" s="28">
        <f t="shared" si="0"/>
        <v>38</v>
      </c>
      <c r="F8" s="34"/>
      <c r="G8" s="36" t="s">
        <v>16</v>
      </c>
      <c r="H8" s="71">
        <f>25000/25</f>
        <v>1000</v>
      </c>
      <c r="I8" s="28">
        <f>(I7*H8)-$E$30-$E$47-$E51</f>
        <v>4711.4862499999999</v>
      </c>
      <c r="J8" s="28">
        <f>(J7*H8)-$E$30-$E$47-$E51</f>
        <v>3461.4862499999999</v>
      </c>
      <c r="K8" s="28">
        <f>(K7*H8)-$E$30-$E$47-$E51</f>
        <v>2211.4862499999999</v>
      </c>
    </row>
    <row r="9" spans="1:11" x14ac:dyDescent="0.3">
      <c r="A9" s="5" t="s">
        <v>15</v>
      </c>
      <c r="B9" s="5" t="s">
        <v>9</v>
      </c>
      <c r="C9" s="65">
        <v>0.4</v>
      </c>
      <c r="D9" s="64">
        <v>100</v>
      </c>
      <c r="E9" s="28">
        <f t="shared" si="0"/>
        <v>40</v>
      </c>
      <c r="F9" s="34"/>
      <c r="G9" s="36" t="s">
        <v>19</v>
      </c>
      <c r="H9" s="71">
        <f>15000/25</f>
        <v>600</v>
      </c>
      <c r="I9" s="28">
        <f>(I7*H9)-$E$30-$E$47-$E52</f>
        <v>2225.4862499999999</v>
      </c>
      <c r="J9" s="28">
        <f>(J7*H9)-$E$30-$E$47-$E52</f>
        <v>1475.4862499999999</v>
      </c>
      <c r="K9" s="28">
        <f>(K7*H9)-$E$30-$E$47-$E52</f>
        <v>725.48625000000004</v>
      </c>
    </row>
    <row r="10" spans="1:11" x14ac:dyDescent="0.3">
      <c r="A10" s="5" t="s">
        <v>17</v>
      </c>
      <c r="B10" s="5" t="s">
        <v>18</v>
      </c>
      <c r="C10" s="65">
        <v>60</v>
      </c>
      <c r="D10" s="64">
        <v>1</v>
      </c>
      <c r="E10" s="28">
        <f t="shared" si="0"/>
        <v>60</v>
      </c>
      <c r="F10" s="34"/>
      <c r="G10" s="36" t="s">
        <v>21</v>
      </c>
      <c r="H10" s="71">
        <f>5000/25</f>
        <v>200</v>
      </c>
      <c r="I10" s="28">
        <f>(I7*H10)-$E$30-$E$47-$E53</f>
        <v>-260.51374999999996</v>
      </c>
      <c r="J10" s="28">
        <f>(J7*H10)-$E$30-$E$47-$E53</f>
        <v>-510.51374999999996</v>
      </c>
      <c r="K10" s="28">
        <f>(K7*H10)-$E$30-$E$47-$E53</f>
        <v>-760.51374999999996</v>
      </c>
    </row>
    <row r="11" spans="1:11" x14ac:dyDescent="0.3">
      <c r="A11" s="5" t="s">
        <v>20</v>
      </c>
      <c r="B11" s="5" t="s">
        <v>9</v>
      </c>
      <c r="C11" s="65">
        <v>0.65</v>
      </c>
      <c r="D11" s="66">
        <v>20</v>
      </c>
      <c r="E11" s="28">
        <f t="shared" si="0"/>
        <v>13</v>
      </c>
      <c r="F11" s="34"/>
      <c r="G11" s="7"/>
      <c r="H11" s="56"/>
      <c r="I11" s="34"/>
      <c r="J11" s="34"/>
      <c r="K11" s="34"/>
    </row>
    <row r="12" spans="1:11" ht="15.6" x14ac:dyDescent="0.3">
      <c r="A12" s="5" t="s">
        <v>64</v>
      </c>
      <c r="B12" s="5" t="s">
        <v>22</v>
      </c>
      <c r="C12" s="65">
        <v>135</v>
      </c>
      <c r="D12" s="64">
        <v>1.5</v>
      </c>
      <c r="E12" s="28">
        <f t="shared" si="0"/>
        <v>202.5</v>
      </c>
      <c r="F12" s="34"/>
      <c r="H12" s="47" t="s">
        <v>61</v>
      </c>
    </row>
    <row r="13" spans="1:11" ht="15" x14ac:dyDescent="0.3">
      <c r="A13" s="5" t="s">
        <v>27</v>
      </c>
      <c r="B13" s="5" t="s">
        <v>28</v>
      </c>
      <c r="C13" s="65">
        <v>20</v>
      </c>
      <c r="D13" s="64">
        <v>1</v>
      </c>
      <c r="E13" s="28">
        <f t="shared" ref="E13" si="1">C13*D13</f>
        <v>20</v>
      </c>
      <c r="F13" s="34"/>
      <c r="G13" s="7"/>
      <c r="H13" s="7"/>
      <c r="I13" s="15"/>
      <c r="J13" s="43" t="s">
        <v>76</v>
      </c>
      <c r="K13" s="46"/>
    </row>
    <row r="14" spans="1:11" x14ac:dyDescent="0.3">
      <c r="A14" s="5" t="s">
        <v>29</v>
      </c>
      <c r="B14" s="5" t="s">
        <v>26</v>
      </c>
      <c r="C14" s="65">
        <v>20</v>
      </c>
      <c r="D14" s="64">
        <v>7</v>
      </c>
      <c r="E14" s="28">
        <f>(C14*D14)</f>
        <v>140</v>
      </c>
      <c r="F14" s="34"/>
      <c r="I14" s="48" t="s">
        <v>10</v>
      </c>
      <c r="J14" s="49" t="s">
        <v>11</v>
      </c>
      <c r="K14" s="48" t="s">
        <v>12</v>
      </c>
    </row>
    <row r="15" spans="1:11" ht="15" x14ac:dyDescent="0.3">
      <c r="A15" s="5" t="s">
        <v>71</v>
      </c>
      <c r="B15" s="5" t="s">
        <v>33</v>
      </c>
      <c r="C15" s="65">
        <v>34.75</v>
      </c>
      <c r="D15" s="64">
        <v>0.5</v>
      </c>
      <c r="E15" s="28">
        <f>C15*D15</f>
        <v>17.375</v>
      </c>
      <c r="F15" s="34"/>
      <c r="G15" s="35" t="s">
        <v>75</v>
      </c>
      <c r="H15" s="51"/>
      <c r="I15" s="69">
        <f>0.25*25</f>
        <v>6.25</v>
      </c>
      <c r="J15" s="70">
        <f>0.2*25</f>
        <v>5</v>
      </c>
      <c r="K15" s="69">
        <f>0.15*25</f>
        <v>3.75</v>
      </c>
    </row>
    <row r="16" spans="1:11" x14ac:dyDescent="0.3">
      <c r="A16" s="5" t="s">
        <v>34</v>
      </c>
      <c r="B16" s="5" t="s">
        <v>32</v>
      </c>
      <c r="C16" s="65">
        <v>4.79</v>
      </c>
      <c r="D16" s="64">
        <f>7*3</f>
        <v>21</v>
      </c>
      <c r="E16" s="28">
        <f>C16*D16</f>
        <v>100.59</v>
      </c>
      <c r="F16" s="34"/>
      <c r="G16" s="52" t="s">
        <v>16</v>
      </c>
      <c r="H16" s="68">
        <f>25000/25</f>
        <v>1000</v>
      </c>
      <c r="I16" s="13">
        <f>I8/$H$8</f>
        <v>4.7114862500000001</v>
      </c>
      <c r="J16" s="13">
        <f>J8/$H$8</f>
        <v>3.4614862500000001</v>
      </c>
      <c r="K16" s="13">
        <f>K8/$H$8</f>
        <v>2.2114862500000001</v>
      </c>
    </row>
    <row r="17" spans="1:11" x14ac:dyDescent="0.3">
      <c r="A17" s="5" t="s">
        <v>66</v>
      </c>
      <c r="B17" s="5" t="s">
        <v>33</v>
      </c>
      <c r="C17" s="65">
        <v>2</v>
      </c>
      <c r="D17" s="64">
        <v>14</v>
      </c>
      <c r="E17" s="28">
        <f>C17*D17</f>
        <v>28</v>
      </c>
      <c r="F17" s="34"/>
      <c r="G17" s="52" t="s">
        <v>19</v>
      </c>
      <c r="H17" s="68">
        <f>15000/25</f>
        <v>600</v>
      </c>
      <c r="I17" s="13">
        <f>I9/$H$9</f>
        <v>3.70914375</v>
      </c>
      <c r="J17" s="13">
        <f>J9/$H$9</f>
        <v>2.45914375</v>
      </c>
      <c r="K17" s="13">
        <f>K9/$H$9</f>
        <v>1.20914375</v>
      </c>
    </row>
    <row r="18" spans="1:11" x14ac:dyDescent="0.3">
      <c r="A18" s="5" t="s">
        <v>65</v>
      </c>
      <c r="B18" s="5" t="s">
        <v>33</v>
      </c>
      <c r="C18" s="65">
        <v>2.3199999999999998</v>
      </c>
      <c r="D18" s="64">
        <v>10</v>
      </c>
      <c r="E18" s="28">
        <f>C18*D18</f>
        <v>23.2</v>
      </c>
      <c r="F18" s="34"/>
      <c r="G18" s="52" t="s">
        <v>21</v>
      </c>
      <c r="H18" s="68">
        <f>5000/25</f>
        <v>200</v>
      </c>
      <c r="I18" s="13">
        <f>I10/$H$10</f>
        <v>-1.3025687499999998</v>
      </c>
      <c r="J18" s="13">
        <f>J10/$H$10</f>
        <v>-2.5525687499999998</v>
      </c>
      <c r="K18" s="13">
        <f>K10/$H$10</f>
        <v>-3.8025687499999998</v>
      </c>
    </row>
    <row r="19" spans="1:11" x14ac:dyDescent="0.3">
      <c r="A19" s="5" t="s">
        <v>74</v>
      </c>
      <c r="B19" s="5" t="s">
        <v>33</v>
      </c>
      <c r="C19" s="65">
        <v>1.33</v>
      </c>
      <c r="D19" s="64">
        <v>12</v>
      </c>
      <c r="E19" s="28">
        <f>C19*D19</f>
        <v>15.96</v>
      </c>
      <c r="F19" s="34"/>
    </row>
    <row r="20" spans="1:11" x14ac:dyDescent="0.3">
      <c r="A20" s="5" t="s">
        <v>35</v>
      </c>
      <c r="B20" s="5" t="s">
        <v>36</v>
      </c>
      <c r="C20" s="65">
        <v>70</v>
      </c>
      <c r="D20" s="64">
        <v>1.5</v>
      </c>
      <c r="E20" s="28">
        <f>(C20*D20)</f>
        <v>105</v>
      </c>
      <c r="F20" s="34"/>
      <c r="G20" s="53" t="s">
        <v>62</v>
      </c>
      <c r="H20" s="51"/>
      <c r="I20" s="51"/>
    </row>
    <row r="21" spans="1:11" ht="15" x14ac:dyDescent="0.3">
      <c r="A21" s="64"/>
      <c r="B21" s="64"/>
      <c r="C21" s="65"/>
      <c r="D21" s="64"/>
      <c r="E21" s="28">
        <f t="shared" ref="E21:E22" si="2">C21*D21</f>
        <v>0</v>
      </c>
      <c r="F21" s="34"/>
      <c r="G21" s="35" t="s">
        <v>75</v>
      </c>
      <c r="H21" s="51"/>
      <c r="I21" s="54"/>
    </row>
    <row r="22" spans="1:11" x14ac:dyDescent="0.3">
      <c r="A22" s="64"/>
      <c r="B22" s="64"/>
      <c r="C22" s="65"/>
      <c r="D22" s="64"/>
      <c r="E22" s="28">
        <f t="shared" si="2"/>
        <v>0</v>
      </c>
      <c r="F22" s="34"/>
      <c r="G22" s="52" t="s">
        <v>16</v>
      </c>
      <c r="H22" s="68">
        <f>25000/25</f>
        <v>1000</v>
      </c>
      <c r="I22" s="13">
        <f>$E$55/H22</f>
        <v>1.5245137500000001</v>
      </c>
    </row>
    <row r="23" spans="1:11" x14ac:dyDescent="0.3">
      <c r="A23" s="64"/>
      <c r="B23" s="64"/>
      <c r="C23" s="65"/>
      <c r="D23" s="64"/>
      <c r="E23" s="28">
        <f t="shared" ref="E23" si="3">(C23*D23)</f>
        <v>0</v>
      </c>
      <c r="F23" s="34"/>
      <c r="G23" s="52" t="s">
        <v>19</v>
      </c>
      <c r="H23" s="68">
        <f>15000/25</f>
        <v>600</v>
      </c>
      <c r="I23" s="13">
        <f>$E$55/H23</f>
        <v>2.54085625</v>
      </c>
    </row>
    <row r="24" spans="1:11" x14ac:dyDescent="0.3">
      <c r="A24" s="64"/>
      <c r="B24" s="64"/>
      <c r="C24" s="65"/>
      <c r="D24" s="64"/>
      <c r="E24" s="28">
        <f t="shared" ref="E24:E25" si="4">C24*D24</f>
        <v>0</v>
      </c>
      <c r="F24" s="34"/>
      <c r="G24" s="52" t="s">
        <v>21</v>
      </c>
      <c r="H24" s="68">
        <f>5000/25</f>
        <v>200</v>
      </c>
      <c r="I24" s="13">
        <f>$E$55/H24</f>
        <v>7.6225687500000001</v>
      </c>
    </row>
    <row r="25" spans="1:11" x14ac:dyDescent="0.3">
      <c r="A25" s="64"/>
      <c r="B25" s="64"/>
      <c r="C25" s="65"/>
      <c r="D25" s="64"/>
      <c r="E25" s="28">
        <f t="shared" si="4"/>
        <v>0</v>
      </c>
      <c r="F25" s="34"/>
      <c r="G25" s="63"/>
      <c r="H25" s="57"/>
      <c r="I25" s="57"/>
    </row>
    <row r="26" spans="1:11" x14ac:dyDescent="0.3">
      <c r="A26" s="64"/>
      <c r="B26" s="64"/>
      <c r="C26" s="65"/>
      <c r="D26" s="64"/>
      <c r="E26" s="28">
        <f t="shared" ref="E26" si="5">(C26*D26)</f>
        <v>0</v>
      </c>
      <c r="F26" s="34"/>
      <c r="G26" s="63"/>
      <c r="H26" s="57"/>
      <c r="I26" s="57"/>
    </row>
    <row r="27" spans="1:11" x14ac:dyDescent="0.3">
      <c r="A27" s="64"/>
      <c r="B27" s="64"/>
      <c r="C27" s="65"/>
      <c r="D27" s="64"/>
      <c r="E27" s="28">
        <f t="shared" ref="E27:E28" si="6">C27*D27</f>
        <v>0</v>
      </c>
      <c r="F27" s="34"/>
      <c r="G27" s="63"/>
      <c r="H27" s="57"/>
      <c r="I27" s="57"/>
    </row>
    <row r="28" spans="1:11" x14ac:dyDescent="0.3">
      <c r="A28" s="64"/>
      <c r="B28" s="64"/>
      <c r="C28" s="65"/>
      <c r="D28" s="64"/>
      <c r="E28" s="28">
        <f t="shared" si="6"/>
        <v>0</v>
      </c>
      <c r="F28" s="34"/>
      <c r="G28" s="63"/>
      <c r="H28" s="57"/>
      <c r="I28" s="57"/>
    </row>
    <row r="29" spans="1:11" ht="15" x14ac:dyDescent="0.3">
      <c r="A29" s="5" t="s">
        <v>54</v>
      </c>
      <c r="B29" s="13">
        <f>SUM(E6:E28)</f>
        <v>1158.625</v>
      </c>
      <c r="C29" s="66">
        <v>6</v>
      </c>
      <c r="D29" s="67">
        <v>0.06</v>
      </c>
      <c r="E29" s="28">
        <f>B29*(C29/12)*D29</f>
        <v>34.758749999999999</v>
      </c>
      <c r="F29" s="34"/>
    </row>
    <row r="30" spans="1:11" x14ac:dyDescent="0.3">
      <c r="A30" s="6" t="s">
        <v>37</v>
      </c>
      <c r="B30" s="14"/>
      <c r="C30" s="14"/>
      <c r="D30" s="14"/>
      <c r="E30" s="29">
        <f>SUM(E6:E29)</f>
        <v>1193.38375</v>
      </c>
      <c r="F30" s="34"/>
    </row>
    <row r="31" spans="1:11" x14ac:dyDescent="0.3">
      <c r="F31" s="34"/>
    </row>
    <row r="32" spans="1:11" x14ac:dyDescent="0.3">
      <c r="A32" s="3" t="s">
        <v>38</v>
      </c>
      <c r="B32" s="15"/>
      <c r="C32" s="15"/>
      <c r="D32" s="15"/>
      <c r="E32" s="15"/>
    </row>
    <row r="33" spans="1:11" x14ac:dyDescent="0.3">
      <c r="A33" s="4" t="s">
        <v>3</v>
      </c>
      <c r="B33" s="4" t="s">
        <v>4</v>
      </c>
      <c r="C33" s="4" t="s">
        <v>5</v>
      </c>
      <c r="D33" s="4" t="s">
        <v>6</v>
      </c>
      <c r="E33" s="27" t="s">
        <v>7</v>
      </c>
      <c r="F33" s="34"/>
    </row>
    <row r="34" spans="1:11" x14ac:dyDescent="0.3">
      <c r="A34" s="5" t="s">
        <v>78</v>
      </c>
      <c r="B34" s="5" t="s">
        <v>26</v>
      </c>
      <c r="C34" s="65">
        <v>9.93</v>
      </c>
      <c r="D34" s="64">
        <v>1</v>
      </c>
      <c r="E34" s="28">
        <f t="shared" ref="E34:E46" si="7">C34*D34</f>
        <v>9.93</v>
      </c>
      <c r="F34" s="30"/>
      <c r="G34" s="57"/>
      <c r="H34" s="40"/>
      <c r="I34" s="7"/>
      <c r="J34" s="7"/>
      <c r="K34" s="7"/>
    </row>
    <row r="35" spans="1:11" x14ac:dyDescent="0.3">
      <c r="A35" s="5" t="s">
        <v>55</v>
      </c>
      <c r="B35" s="5" t="s">
        <v>39</v>
      </c>
      <c r="C35" s="65">
        <v>9.3699999999999992</v>
      </c>
      <c r="D35" s="64">
        <v>1</v>
      </c>
      <c r="E35" s="28">
        <f t="shared" si="7"/>
        <v>9.3699999999999992</v>
      </c>
      <c r="F35" s="30"/>
      <c r="G35" s="57"/>
      <c r="H35" s="40"/>
      <c r="I35" s="7"/>
      <c r="J35" s="7"/>
      <c r="K35" s="7"/>
    </row>
    <row r="36" spans="1:11" x14ac:dyDescent="0.3">
      <c r="A36" s="5" t="s">
        <v>56</v>
      </c>
      <c r="B36" s="5" t="s">
        <v>39</v>
      </c>
      <c r="C36" s="65">
        <v>10.36</v>
      </c>
      <c r="D36" s="64">
        <v>8</v>
      </c>
      <c r="E36" s="28">
        <f t="shared" si="7"/>
        <v>82.88</v>
      </c>
      <c r="F36" s="61"/>
      <c r="G36" s="7"/>
      <c r="H36" s="58"/>
      <c r="I36" s="7"/>
      <c r="J36" s="7"/>
      <c r="K36" s="7"/>
    </row>
    <row r="37" spans="1:11" x14ac:dyDescent="0.3">
      <c r="A37" s="5" t="s">
        <v>77</v>
      </c>
      <c r="B37" s="5" t="s">
        <v>26</v>
      </c>
      <c r="C37" s="65">
        <v>27.95</v>
      </c>
      <c r="D37" s="64">
        <v>1</v>
      </c>
      <c r="E37" s="28">
        <f t="shared" si="7"/>
        <v>27.95</v>
      </c>
      <c r="F37" s="34"/>
      <c r="G37" s="7"/>
      <c r="H37" s="58"/>
      <c r="I37" s="7"/>
      <c r="J37" s="7"/>
      <c r="K37" s="7"/>
    </row>
    <row r="38" spans="1:11" x14ac:dyDescent="0.3">
      <c r="A38" s="5" t="s">
        <v>83</v>
      </c>
      <c r="B38" s="5" t="s">
        <v>26</v>
      </c>
      <c r="C38" s="65">
        <v>30</v>
      </c>
      <c r="D38" s="64">
        <v>1</v>
      </c>
      <c r="E38" s="28">
        <f t="shared" si="7"/>
        <v>30</v>
      </c>
      <c r="F38" s="34"/>
      <c r="G38" s="7"/>
      <c r="H38" s="59"/>
      <c r="I38" s="7"/>
      <c r="J38" s="7"/>
      <c r="K38" s="7"/>
    </row>
    <row r="39" spans="1:11" x14ac:dyDescent="0.3">
      <c r="A39" s="5" t="s">
        <v>57</v>
      </c>
      <c r="B39" s="5" t="s">
        <v>26</v>
      </c>
      <c r="C39" s="65">
        <v>150</v>
      </c>
      <c r="D39" s="64">
        <v>1</v>
      </c>
      <c r="E39" s="28">
        <f t="shared" si="7"/>
        <v>150</v>
      </c>
      <c r="F39" s="34"/>
      <c r="G39" s="7"/>
      <c r="H39" s="60"/>
      <c r="I39" s="7"/>
      <c r="J39" s="7"/>
      <c r="K39" s="7"/>
    </row>
    <row r="40" spans="1:11" x14ac:dyDescent="0.3">
      <c r="A40" s="73"/>
      <c r="B40" s="64"/>
      <c r="C40" s="65"/>
      <c r="D40" s="64"/>
      <c r="E40" s="28">
        <f t="shared" si="7"/>
        <v>0</v>
      </c>
      <c r="F40" s="34"/>
      <c r="G40" s="7"/>
      <c r="H40" s="60"/>
      <c r="I40" s="7"/>
      <c r="J40" s="7"/>
      <c r="K40" s="7"/>
    </row>
    <row r="41" spans="1:11" x14ac:dyDescent="0.3">
      <c r="A41" s="73"/>
      <c r="B41" s="64"/>
      <c r="C41" s="65"/>
      <c r="D41" s="64"/>
      <c r="E41" s="28">
        <f t="shared" si="7"/>
        <v>0</v>
      </c>
      <c r="F41" s="34"/>
      <c r="G41" s="7"/>
      <c r="H41" s="60"/>
      <c r="I41" s="7"/>
      <c r="J41" s="7"/>
      <c r="K41" s="7"/>
    </row>
    <row r="42" spans="1:11" x14ac:dyDescent="0.3">
      <c r="A42" s="73"/>
      <c r="B42" s="64"/>
      <c r="C42" s="65"/>
      <c r="D42" s="64"/>
      <c r="E42" s="28">
        <f t="shared" si="7"/>
        <v>0</v>
      </c>
      <c r="F42" s="34"/>
      <c r="G42" s="7"/>
      <c r="H42" s="60"/>
      <c r="I42" s="7"/>
      <c r="J42" s="7"/>
      <c r="K42" s="7"/>
    </row>
    <row r="43" spans="1:11" x14ac:dyDescent="0.3">
      <c r="A43" s="73"/>
      <c r="B43" s="64"/>
      <c r="C43" s="65"/>
      <c r="D43" s="64"/>
      <c r="E43" s="28">
        <f t="shared" si="7"/>
        <v>0</v>
      </c>
      <c r="F43" s="34"/>
      <c r="G43" s="7"/>
      <c r="H43" s="60"/>
      <c r="I43" s="7"/>
      <c r="J43" s="7"/>
      <c r="K43" s="7"/>
    </row>
    <row r="44" spans="1:11" x14ac:dyDescent="0.3">
      <c r="A44" s="73"/>
      <c r="B44" s="64"/>
      <c r="C44" s="65"/>
      <c r="D44" s="64"/>
      <c r="E44" s="28">
        <f t="shared" si="7"/>
        <v>0</v>
      </c>
      <c r="F44" s="34"/>
      <c r="G44" s="7"/>
      <c r="H44" s="60"/>
      <c r="I44" s="7"/>
      <c r="J44" s="7"/>
      <c r="K44" s="7"/>
    </row>
    <row r="45" spans="1:11" x14ac:dyDescent="0.3">
      <c r="A45" s="73"/>
      <c r="B45" s="64"/>
      <c r="C45" s="65"/>
      <c r="D45" s="64"/>
      <c r="E45" s="28">
        <f t="shared" si="7"/>
        <v>0</v>
      </c>
      <c r="F45" s="34"/>
      <c r="G45" s="7"/>
      <c r="H45" s="60"/>
      <c r="I45" s="7"/>
      <c r="J45" s="7"/>
      <c r="K45" s="7"/>
    </row>
    <row r="46" spans="1:11" x14ac:dyDescent="0.3">
      <c r="A46" s="73"/>
      <c r="B46" s="64"/>
      <c r="C46" s="65"/>
      <c r="D46" s="64"/>
      <c r="E46" s="28">
        <f t="shared" si="7"/>
        <v>0</v>
      </c>
      <c r="F46" s="34"/>
      <c r="G46" s="7"/>
      <c r="H46" s="60"/>
      <c r="I46" s="7"/>
      <c r="J46" s="7"/>
      <c r="K46" s="7"/>
    </row>
    <row r="47" spans="1:11" x14ac:dyDescent="0.3">
      <c r="A47" s="6" t="s">
        <v>47</v>
      </c>
      <c r="B47" s="14"/>
      <c r="C47" s="14"/>
      <c r="D47" s="14"/>
      <c r="E47" s="29">
        <f>SUM(E34:E39)</f>
        <v>310.13</v>
      </c>
      <c r="F47" s="34"/>
      <c r="G47" s="7"/>
      <c r="H47" s="7"/>
      <c r="I47" s="19"/>
      <c r="J47" s="7"/>
      <c r="K47" s="7"/>
    </row>
    <row r="48" spans="1:11" x14ac:dyDescent="0.3">
      <c r="A48" s="8"/>
      <c r="B48" s="7"/>
      <c r="C48" s="7"/>
      <c r="D48" s="7"/>
      <c r="E48" s="30"/>
      <c r="F48" s="34"/>
      <c r="G48" s="7"/>
      <c r="H48" s="58"/>
      <c r="I48" s="7"/>
      <c r="J48" s="58"/>
      <c r="K48" s="7"/>
    </row>
    <row r="49" spans="1:11" x14ac:dyDescent="0.3">
      <c r="A49" s="3" t="s">
        <v>48</v>
      </c>
      <c r="B49" s="15"/>
      <c r="C49" s="15"/>
      <c r="D49" s="15"/>
      <c r="E49" s="15"/>
      <c r="F49" s="34"/>
      <c r="G49" s="7"/>
      <c r="H49" s="60"/>
      <c r="I49" s="7"/>
      <c r="J49" s="7"/>
      <c r="K49" s="7"/>
    </row>
    <row r="50" spans="1:11" x14ac:dyDescent="0.3">
      <c r="A50" s="4" t="s">
        <v>3</v>
      </c>
      <c r="B50" s="4" t="s">
        <v>4</v>
      </c>
      <c r="C50" s="4" t="s">
        <v>5</v>
      </c>
      <c r="D50" s="4" t="s">
        <v>6</v>
      </c>
      <c r="E50" s="27" t="s">
        <v>7</v>
      </c>
      <c r="F50" s="34"/>
      <c r="G50" s="7"/>
      <c r="H50" s="60"/>
      <c r="I50" s="7"/>
      <c r="J50" s="7"/>
      <c r="K50" s="7"/>
    </row>
    <row r="51" spans="1:11" x14ac:dyDescent="0.3">
      <c r="A51" s="5" t="s">
        <v>49</v>
      </c>
      <c r="B51" s="5" t="s">
        <v>50</v>
      </c>
      <c r="C51" s="72">
        <v>3.5000000000000003E-2</v>
      </c>
      <c r="D51" s="25">
        <f>H8</f>
        <v>1000</v>
      </c>
      <c r="E51" s="28">
        <f>C51*D51</f>
        <v>35</v>
      </c>
      <c r="F51" s="34"/>
      <c r="G51" s="7"/>
      <c r="H51" s="40"/>
      <c r="I51" s="7"/>
      <c r="J51" s="7"/>
      <c r="K51" s="7"/>
    </row>
    <row r="52" spans="1:11" x14ac:dyDescent="0.3">
      <c r="A52" s="5" t="s">
        <v>51</v>
      </c>
      <c r="B52" s="5" t="s">
        <v>50</v>
      </c>
      <c r="C52" s="72">
        <v>3.5000000000000003E-2</v>
      </c>
      <c r="D52" s="25">
        <f>H9</f>
        <v>600</v>
      </c>
      <c r="E52" s="28">
        <f>C52*D52</f>
        <v>21.000000000000004</v>
      </c>
      <c r="F52" s="34"/>
    </row>
    <row r="53" spans="1:11" x14ac:dyDescent="0.3">
      <c r="A53" s="5" t="s">
        <v>52</v>
      </c>
      <c r="B53" s="5" t="s">
        <v>50</v>
      </c>
      <c r="C53" s="72">
        <v>3.5000000000000003E-2</v>
      </c>
      <c r="D53" s="25">
        <f>H10</f>
        <v>200</v>
      </c>
      <c r="E53" s="28">
        <f>C53*D53</f>
        <v>7.0000000000000009</v>
      </c>
      <c r="F53" s="34"/>
    </row>
    <row r="54" spans="1:11" x14ac:dyDescent="0.3">
      <c r="A54" s="8"/>
      <c r="B54" s="7"/>
      <c r="C54" s="7"/>
      <c r="D54" s="7"/>
      <c r="E54" s="30"/>
      <c r="F54" s="34"/>
    </row>
    <row r="55" spans="1:11" x14ac:dyDescent="0.3">
      <c r="A55" s="9" t="s">
        <v>58</v>
      </c>
      <c r="B55" s="16"/>
      <c r="C55" s="22"/>
      <c r="D55" s="22"/>
      <c r="E55" s="31">
        <f>E30+E47+E52</f>
        <v>1524.5137500000001</v>
      </c>
      <c r="F55" s="34"/>
    </row>
    <row r="56" spans="1:11" x14ac:dyDescent="0.3">
      <c r="A56" s="9" t="s">
        <v>59</v>
      </c>
      <c r="B56" s="16"/>
      <c r="C56" s="22"/>
      <c r="D56" s="22"/>
      <c r="E56" s="31">
        <f>H9*J7</f>
        <v>3000</v>
      </c>
      <c r="F56" s="30"/>
      <c r="G56" s="7"/>
      <c r="H56" s="7"/>
      <c r="I56" s="7"/>
      <c r="J56" s="7"/>
      <c r="K56" s="7"/>
    </row>
    <row r="57" spans="1:11" x14ac:dyDescent="0.3">
      <c r="A57" s="9" t="s">
        <v>60</v>
      </c>
      <c r="B57" s="17"/>
      <c r="C57" s="23"/>
      <c r="D57" s="23"/>
      <c r="E57" s="32">
        <f>SUM(E56-E55)</f>
        <v>1475.4862499999999</v>
      </c>
      <c r="F57" s="34"/>
      <c r="G57" s="7"/>
      <c r="H57" s="7"/>
      <c r="I57" s="7"/>
      <c r="J57" s="7"/>
      <c r="K57" s="7"/>
    </row>
    <row r="58" spans="1:11" x14ac:dyDescent="0.3">
      <c r="A58" s="7"/>
      <c r="B58" s="7"/>
      <c r="C58" s="7"/>
      <c r="D58" s="7"/>
      <c r="E58" s="7"/>
      <c r="F58" s="34"/>
      <c r="G58" s="7"/>
      <c r="H58" s="7"/>
      <c r="I58" s="7"/>
      <c r="J58" s="7"/>
      <c r="K58" s="7"/>
    </row>
    <row r="59" spans="1:11" ht="15" x14ac:dyDescent="0.3">
      <c r="A59" s="7" t="s">
        <v>85</v>
      </c>
      <c r="B59" s="7"/>
      <c r="C59" s="7"/>
      <c r="D59" s="7"/>
      <c r="E59" s="7"/>
      <c r="F59" s="34"/>
      <c r="G59" s="7"/>
      <c r="H59" s="7"/>
      <c r="I59" s="7"/>
      <c r="J59" s="7"/>
      <c r="K59" s="7"/>
    </row>
    <row r="60" spans="1:11" x14ac:dyDescent="0.3">
      <c r="B60" s="7"/>
      <c r="C60" s="7"/>
      <c r="D60" s="7"/>
      <c r="E60" s="7"/>
      <c r="F60" s="34"/>
      <c r="G60" s="7"/>
      <c r="H60" s="7"/>
      <c r="I60" s="7"/>
      <c r="J60" s="7"/>
      <c r="K60" s="7"/>
    </row>
    <row r="61" spans="1:11" ht="15" x14ac:dyDescent="0.3">
      <c r="A61" s="7" t="s">
        <v>84</v>
      </c>
      <c r="B61" s="7"/>
      <c r="C61" s="7"/>
      <c r="D61" s="7"/>
      <c r="E61" s="7"/>
      <c r="F61" s="34"/>
      <c r="G61" s="7"/>
      <c r="H61" s="7"/>
      <c r="I61" s="7"/>
      <c r="J61" s="7"/>
      <c r="K61" s="7"/>
    </row>
    <row r="62" spans="1:11" x14ac:dyDescent="0.3">
      <c r="F62" s="34"/>
      <c r="G62" s="7"/>
      <c r="H62" s="7"/>
      <c r="I62" s="7"/>
      <c r="J62" s="7"/>
      <c r="K62" s="7"/>
    </row>
    <row r="63" spans="1:11" ht="15" x14ac:dyDescent="0.3">
      <c r="A63" s="7" t="s">
        <v>79</v>
      </c>
      <c r="F63" s="34"/>
      <c r="G63" s="7"/>
      <c r="H63" s="7"/>
      <c r="I63" s="7"/>
      <c r="J63" s="7"/>
      <c r="K63" s="7"/>
    </row>
    <row r="64" spans="1:11" x14ac:dyDescent="0.3">
      <c r="F64" s="34"/>
      <c r="G64" s="7"/>
      <c r="H64" s="7"/>
      <c r="I64" s="7"/>
      <c r="J64" s="7"/>
      <c r="K64" s="7"/>
    </row>
    <row r="65" spans="1:11" x14ac:dyDescent="0.3">
      <c r="F65" s="62"/>
      <c r="G65" s="7"/>
      <c r="H65" s="7"/>
      <c r="I65" s="7"/>
      <c r="J65" s="7"/>
      <c r="K65" s="7"/>
    </row>
    <row r="66" spans="1:11" x14ac:dyDescent="0.3">
      <c r="F66" s="33"/>
      <c r="G66" s="37"/>
      <c r="H66" s="37"/>
      <c r="I66" s="37"/>
      <c r="J66" s="37"/>
      <c r="K66" s="37"/>
    </row>
    <row r="67" spans="1:11" x14ac:dyDescent="0.3">
      <c r="G67" s="37"/>
      <c r="H67" s="37"/>
      <c r="I67" s="37"/>
      <c r="J67" s="37"/>
      <c r="K67" s="37"/>
    </row>
    <row r="68" spans="1:11" x14ac:dyDescent="0.3">
      <c r="G68" s="37"/>
      <c r="H68" s="37"/>
      <c r="I68" s="37"/>
      <c r="J68" s="37"/>
      <c r="K68" s="37"/>
    </row>
    <row r="69" spans="1:11" x14ac:dyDescent="0.3">
      <c r="G69" s="37"/>
      <c r="H69" s="37"/>
      <c r="I69" s="37"/>
      <c r="J69" s="37"/>
      <c r="K69" s="37"/>
    </row>
    <row r="70" spans="1:11" x14ac:dyDescent="0.3">
      <c r="G70" s="37"/>
      <c r="H70" s="37"/>
      <c r="I70" s="37"/>
      <c r="J70" s="37"/>
      <c r="K70" s="37"/>
    </row>
    <row r="71" spans="1:11" x14ac:dyDescent="0.3">
      <c r="G71" s="37"/>
      <c r="H71" s="37"/>
      <c r="I71" s="37"/>
      <c r="J71" s="37"/>
      <c r="K71" s="37"/>
    </row>
    <row r="72" spans="1:11" x14ac:dyDescent="0.3">
      <c r="A72" s="7"/>
      <c r="B72" s="7"/>
      <c r="C72" s="7"/>
      <c r="D72" s="7"/>
      <c r="E72" s="7"/>
      <c r="F72" s="33"/>
      <c r="G72" s="38"/>
      <c r="H72" s="37"/>
      <c r="I72" s="37"/>
      <c r="J72" s="37"/>
      <c r="K72" s="37"/>
    </row>
    <row r="73" spans="1:11" x14ac:dyDescent="0.3">
      <c r="G73" s="7"/>
      <c r="H73" s="7"/>
      <c r="J73" s="37"/>
      <c r="K73" s="37"/>
    </row>
    <row r="74" spans="1:11" x14ac:dyDescent="0.3">
      <c r="B74" s="18"/>
      <c r="C74" s="18"/>
      <c r="D74" s="18"/>
      <c r="E74" s="33"/>
      <c r="F74" s="33"/>
      <c r="G74" s="37"/>
      <c r="H74" s="37"/>
      <c r="I74" s="37"/>
      <c r="J74" s="37"/>
      <c r="K74" s="37"/>
    </row>
    <row r="75" spans="1:11" x14ac:dyDescent="0.3">
      <c r="B75" s="7"/>
      <c r="C75" s="7"/>
      <c r="D75" s="7"/>
      <c r="E75" s="7"/>
      <c r="F75" s="7"/>
      <c r="J75" s="7"/>
      <c r="K75" s="7"/>
    </row>
    <row r="76" spans="1:11" x14ac:dyDescent="0.3">
      <c r="G76" s="7"/>
      <c r="H76" s="7"/>
      <c r="I76" s="7"/>
      <c r="J76" s="7"/>
      <c r="K76" s="7"/>
    </row>
    <row r="77" spans="1:11" x14ac:dyDescent="0.3">
      <c r="G77" s="7"/>
      <c r="H77" s="7"/>
      <c r="I77" s="7"/>
      <c r="J77" s="7"/>
      <c r="K77" s="7"/>
    </row>
    <row r="78" spans="1:11" x14ac:dyDescent="0.3">
      <c r="F78" s="7"/>
      <c r="G78" s="7"/>
      <c r="H78" s="7"/>
      <c r="I78" s="7"/>
      <c r="J78" s="7"/>
      <c r="K78" s="7"/>
    </row>
    <row r="79" spans="1:11" x14ac:dyDescent="0.3">
      <c r="G79" s="7"/>
      <c r="H79" s="7"/>
      <c r="I79" s="7"/>
      <c r="J79" s="7"/>
      <c r="K79" s="7"/>
    </row>
    <row r="80" spans="1:11" x14ac:dyDescent="0.3">
      <c r="G80" s="7"/>
      <c r="H80" s="7"/>
      <c r="I80" s="7"/>
      <c r="J80" s="7"/>
      <c r="K80" s="7"/>
    </row>
  </sheetData>
  <mergeCells count="1">
    <mergeCell ref="I4:K4"/>
  </mergeCells>
  <pageMargins left="0.7" right="0.7" top="0.75" bottom="0.75" header="0.3" footer="0.3"/>
  <pageSetup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Plastic Per Lb Estimated</vt:lpstr>
      <vt:lpstr>Plastic Per Lb Actual</vt:lpstr>
      <vt:lpstr>Plastic Per Pumpkin Estimated</vt:lpstr>
      <vt:lpstr>Plastic Per Pumpkin Actual</vt:lpstr>
      <vt:lpstr>No-Till Per LB Estimated</vt:lpstr>
      <vt:lpstr>No-Till Per LB Actual</vt:lpstr>
      <vt:lpstr>No-Till Per Pumpkin Estimated</vt:lpstr>
      <vt:lpstr>No-Till Per Pumpkin Actual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Nathaniel Bruce</dc:creator>
  <cp:lastModifiedBy>Czachorowski, Jaclyn</cp:lastModifiedBy>
  <cp:lastPrinted>2025-02-14T15:25:45Z</cp:lastPrinted>
  <dcterms:created xsi:type="dcterms:W3CDTF">2023-03-08T15:21:28Z</dcterms:created>
  <dcterms:modified xsi:type="dcterms:W3CDTF">2026-03-13T17:57:59Z</dcterms:modified>
</cp:coreProperties>
</file>