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408DD596-B31B-45AD-91B0-157D432D0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imated" sheetId="1" r:id="rId1"/>
    <sheet name="Actu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50" i="1"/>
  <c r="E32" i="4"/>
  <c r="E54" i="4"/>
  <c r="E63" i="4"/>
  <c r="D60" i="4"/>
  <c r="E60" i="4" s="1"/>
  <c r="D59" i="4"/>
  <c r="E59" i="4" s="1"/>
  <c r="D58" i="4"/>
  <c r="E58" i="4" s="1"/>
  <c r="E53" i="4"/>
  <c r="E46" i="4"/>
  <c r="E45" i="4"/>
  <c r="E44" i="4"/>
  <c r="E43" i="4"/>
  <c r="E42" i="4"/>
  <c r="E41" i="4"/>
  <c r="E40" i="4"/>
  <c r="E39" i="4"/>
  <c r="E38" i="4"/>
  <c r="E37" i="4"/>
  <c r="E36" i="4"/>
  <c r="E22" i="4"/>
  <c r="D21" i="4"/>
  <c r="E21" i="4" s="1"/>
  <c r="D20" i="4"/>
  <c r="E20" i="4" s="1"/>
  <c r="D19" i="4"/>
  <c r="E19" i="4" s="1"/>
  <c r="D18" i="4"/>
  <c r="E18" i="4" s="1"/>
  <c r="E17" i="4"/>
  <c r="E16" i="4"/>
  <c r="E15" i="4"/>
  <c r="E14" i="4"/>
  <c r="E13" i="4"/>
  <c r="E12" i="4"/>
  <c r="E11" i="4"/>
  <c r="E10" i="4"/>
  <c r="E9" i="4"/>
  <c r="E8" i="4"/>
  <c r="E7" i="4"/>
  <c r="E6" i="4"/>
  <c r="E39" i="1"/>
  <c r="E40" i="1" s="1"/>
  <c r="E48" i="1" s="1"/>
  <c r="B31" i="4" l="1"/>
  <c r="E31" i="4" s="1"/>
  <c r="K10" i="4" l="1"/>
  <c r="K18" i="4" s="1"/>
  <c r="K9" i="4"/>
  <c r="K17" i="4" s="1"/>
  <c r="J9" i="4"/>
  <c r="J17" i="4" s="1"/>
  <c r="J8" i="4"/>
  <c r="J16" i="4" s="1"/>
  <c r="E62" i="4"/>
  <c r="J10" i="4"/>
  <c r="J18" i="4" s="1"/>
  <c r="I10" i="4"/>
  <c r="I18" i="4" s="1"/>
  <c r="K8" i="4"/>
  <c r="K16" i="4" s="1"/>
  <c r="I8" i="4"/>
  <c r="I16" i="4" s="1"/>
  <c r="I9" i="4"/>
  <c r="I17" i="4" s="1"/>
  <c r="I24" i="4" l="1"/>
  <c r="I23" i="4"/>
  <c r="I22" i="4"/>
  <c r="E64" i="4"/>
  <c r="E9" i="1" l="1"/>
  <c r="E30" i="1"/>
  <c r="D46" i="1"/>
  <c r="E46" i="1" s="1"/>
  <c r="D44" i="1"/>
  <c r="E44" i="1" s="1"/>
  <c r="D45" i="1"/>
  <c r="E45" i="1" s="1"/>
  <c r="E33" i="1"/>
  <c r="E13" i="1"/>
  <c r="D21" i="1"/>
  <c r="E21" i="1" s="1"/>
  <c r="D20" i="1"/>
  <c r="E20" i="1" s="1"/>
  <c r="D19" i="1"/>
  <c r="E19" i="1" s="1"/>
  <c r="D18" i="1"/>
  <c r="E18" i="1" s="1"/>
  <c r="E16" i="1"/>
  <c r="E14" i="1"/>
  <c r="E15" i="1"/>
  <c r="E11" i="1"/>
  <c r="E22" i="1"/>
  <c r="E36" i="1"/>
  <c r="E17" i="1"/>
  <c r="E35" i="1"/>
  <c r="E10" i="1"/>
  <c r="E7" i="1"/>
  <c r="E8" i="1"/>
  <c r="E6" i="1"/>
  <c r="E12" i="1"/>
  <c r="E28" i="1"/>
  <c r="E29" i="1"/>
  <c r="E31" i="1"/>
  <c r="E32" i="1"/>
  <c r="E34" i="1"/>
  <c r="E37" i="1"/>
  <c r="E38" i="1"/>
  <c r="B23" i="1" l="1"/>
  <c r="E23" i="1" s="1"/>
  <c r="E24" i="1" s="1"/>
  <c r="I9" i="1" l="1"/>
  <c r="I17" i="1" s="1"/>
  <c r="K9" i="1"/>
  <c r="K17" i="1" s="1"/>
  <c r="K10" i="1"/>
  <c r="K18" i="1" s="1"/>
  <c r="J8" i="1"/>
  <c r="J16" i="1" s="1"/>
  <c r="J9" i="1"/>
  <c r="J17" i="1" s="1"/>
  <c r="J10" i="1"/>
  <c r="J18" i="1" s="1"/>
  <c r="I10" i="1"/>
  <c r="I18" i="1" s="1"/>
  <c r="I8" i="1"/>
  <c r="I16" i="1" s="1"/>
  <c r="K8" i="1"/>
  <c r="K16" i="1" s="1"/>
  <c r="I24" i="1" l="1"/>
  <c r="I23" i="1"/>
  <c r="I22" i="1"/>
</calcChain>
</file>

<file path=xl/sharedStrings.xml><?xml version="1.0" encoding="utf-8"?>
<sst xmlns="http://schemas.openxmlformats.org/spreadsheetml/2006/main" count="236" uniqueCount="78">
  <si>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</si>
  <si>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</si>
  <si>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</si>
  <si>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</si>
  <si>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</si>
  <si>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</si>
  <si>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</si>
  <si>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</si>
  <si>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</si>
  <si>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</si>
  <si>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</si>
  <si>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</si>
  <si>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</si>
  <si>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</si>
  <si>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</si>
  <si>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</si>
  <si>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</si>
  <si>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</si>
  <si>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</si>
  <si>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</si>
  <si>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</si>
  <si>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</si>
  <si>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</si>
  <si>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</si>
  <si>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</si>
  <si>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</si>
  <si>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</si>
  <si>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Tillage (Chisel)</t>
  </si>
  <si>
    <t>acre</t>
  </si>
  <si>
    <t>Disk &amp; Harrowing</t>
  </si>
  <si>
    <t>Planting</t>
  </si>
  <si>
    <t>Side-dress</t>
  </si>
  <si>
    <t>Cultivating</t>
  </si>
  <si>
    <t>acre inch</t>
  </si>
  <si>
    <t>Total Fixed Costs</t>
  </si>
  <si>
    <t>Yield Dependent Costs</t>
  </si>
  <si>
    <t>Use accompanying irrigation cost calculator to determine your irrigation costs.</t>
  </si>
  <si>
    <t>oz</t>
  </si>
  <si>
    <t>POTATO - FRESH MARKET</t>
  </si>
  <si>
    <t>Seed (tubers)</t>
  </si>
  <si>
    <t>cwt</t>
  </si>
  <si>
    <t>Yield Assumptions (cwt)</t>
  </si>
  <si>
    <t>Price Assumptions (cwt)</t>
  </si>
  <si>
    <t>ounce</t>
  </si>
  <si>
    <r>
      <t xml:space="preserve">Applying Chemicals </t>
    </r>
    <r>
      <rPr>
        <b/>
        <sz val="10"/>
        <rFont val="Calibri"/>
        <family val="2"/>
      </rPr>
      <t>Aerial</t>
    </r>
  </si>
  <si>
    <t>Sulfur</t>
  </si>
  <si>
    <t>Harvest machinery</t>
  </si>
  <si>
    <t>Harvest &amp; Packing Labor</t>
  </si>
  <si>
    <t>Herbicide - Lorox 50 DF</t>
  </si>
  <si>
    <t>pint</t>
  </si>
  <si>
    <t>Herbicide - Dual Magnum</t>
  </si>
  <si>
    <t>Herbicide - Matrix</t>
  </si>
  <si>
    <t>Insecticide - Platinum</t>
  </si>
  <si>
    <t>Insecticide - Radiant</t>
  </si>
  <si>
    <t>Insecticde - Mustang Maxx</t>
  </si>
  <si>
    <t>Fungicide - Ridomil Gold</t>
  </si>
  <si>
    <t>Fungicide - mancozeb</t>
  </si>
  <si>
    <t>Cut Seed Tuber Treatment</t>
  </si>
  <si>
    <t>cwt of seed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</si>
  <si>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</si>
  <si>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</si>
  <si>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</si>
  <si>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</si>
  <si>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</si>
  <si>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Packing Bags at Excellent Yield</t>
    </r>
    <r>
      <rPr>
        <vertAlign val="superscript"/>
        <sz val="10"/>
        <rFont val="Calibri"/>
        <family val="2"/>
      </rPr>
      <t>3</t>
    </r>
  </si>
  <si>
    <r>
      <t>Packing Bags at Expected Yield</t>
    </r>
    <r>
      <rPr>
        <vertAlign val="superscript"/>
        <sz val="10"/>
        <rFont val="Calibri"/>
        <family val="2"/>
      </rPr>
      <t>3</t>
    </r>
  </si>
  <si>
    <r>
      <t>Packing Bags at Poor Yield</t>
    </r>
    <r>
      <rPr>
        <vertAlign val="superscript"/>
        <sz val="10"/>
        <rFont val="Calibri"/>
        <family val="2"/>
      </rPr>
      <t>3</t>
    </r>
  </si>
  <si>
    <t>acre year</t>
  </si>
  <si>
    <r>
      <t>3</t>
    </r>
    <r>
      <rPr>
        <sz val="10"/>
        <rFont val="Calibri"/>
        <family val="2"/>
      </rPr>
      <t>Assume 50 lb/bag</t>
    </r>
  </si>
  <si>
    <t>bag</t>
  </si>
  <si>
    <t>University of Delaware Cooperative Extension Vegetable Crop Budget-2023</t>
  </si>
  <si>
    <t>Profit or Loss Per Pound On Example Costs</t>
  </si>
  <si>
    <t xml:space="preserve">Breakeven Price at Different </t>
  </si>
  <si>
    <t>Land Charge</t>
  </si>
  <si>
    <t>Total Costs</t>
  </si>
  <si>
    <t>Expected Gross Revenue at Average Price</t>
  </si>
  <si>
    <t>Net Returns</t>
  </si>
  <si>
    <t>Price Assumptions ($/cwt)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</si>
</sst>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6" fillId="0" borderId="0" xfId="0" applyFont="1" applyAlignment="1">
      <alignment horizontal="right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164" fontId="3" fillId="0" borderId="1" xfId="0" applyNumberFormat="1" applyFont="1" applyBorder="1"/>
    <xf numFmtId="0" fontId="13" fillId="0" borderId="0" xfId="0" applyFont="1"/>
    <xf numFmtId="3" fontId="3" fillId="0" borderId="1" xfId="0" applyNumberFormat="1" applyFont="1" applyBorder="1"/>
    <xf numFmtId="0" fontId="9" fillId="5" borderId="0" xfId="0" applyFont="1" applyFill="1"/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1" fontId="3" fillId="0" borderId="1" xfId="0" applyNumberFormat="1" applyFont="1" applyBorder="1"/>
    <xf numFmtId="10" fontId="3" fillId="0" borderId="1" xfId="0" applyNumberFormat="1" applyFont="1" applyBorder="1"/>
    <xf numFmtId="3" fontId="6" fillId="0" borderId="7" xfId="0" applyNumberFormat="1" applyFont="1" applyBorder="1"/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3" fillId="6" borderId="1" xfId="0" applyNumberFormat="1" applyFont="1" applyFill="1" applyBorder="1"/>
    <xf numFmtId="0" fontId="3" fillId="6" borderId="1" xfId="0" applyFont="1" applyFill="1" applyBorder="1"/>
    <xf numFmtId="3" fontId="3" fillId="6" borderId="1" xfId="0" applyNumberFormat="1" applyFont="1" applyFill="1" applyBorder="1"/>
    <xf numFmtId="0" fontId="14" fillId="0" borderId="0" xfId="0" applyFont="1"/>
    <xf numFmtId="0" fontId="9" fillId="7" borderId="5" xfId="0" applyFont="1" applyFill="1" applyBorder="1"/>
    <xf numFmtId="0" fontId="9" fillId="7" borderId="0" xfId="0" applyFont="1" applyFill="1"/>
    <xf numFmtId="3" fontId="6" fillId="0" borderId="1" xfId="0" applyNumberFormat="1" applyFont="1" applyBorder="1"/>
    <xf numFmtId="0" fontId="15" fillId="7" borderId="0" xfId="0" applyFont="1" applyFill="1"/>
    <xf numFmtId="164" fontId="3" fillId="7" borderId="0" xfId="0" applyNumberFormat="1" applyFont="1" applyFill="1"/>
    <xf numFmtId="164" fontId="5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" fontId="3" fillId="6" borderId="1" xfId="0" applyNumberFormat="1" applyFont="1" applyFill="1" applyBorder="1"/>
    <xf numFmtId="10" fontId="3" fillId="6" borderId="1" xfId="0" applyNumberFormat="1" applyFont="1" applyFill="1" applyBorder="1"/>
    <xf numFmtId="8" fontId="6" fillId="6" borderId="8" xfId="0" applyNumberFormat="1" applyFont="1" applyFill="1" applyBorder="1" applyAlignment="1">
      <alignment horizontal="center"/>
    </xf>
    <xf numFmtId="164" fontId="6" fillId="6" borderId="8" xfId="0" applyNumberFormat="1" applyFont="1" applyFill="1" applyBorder="1" applyAlignment="1">
      <alignment horizontal="center"/>
    </xf>
    <xf numFmtId="3" fontId="6" fillId="6" borderId="7" xfId="0" applyNumberFormat="1" applyFont="1" applyFill="1" applyBorder="1"/>
    <xf numFmtId="3" fontId="6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topLeftCell="A7" workbookViewId="0">
      <selection activeCell="K26" sqref="K26"/>
    </sheetView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6.28515625" style="1" customWidth="1"/>
    <col min="7" max="7" width="11.42578125" style="1" customWidth="1"/>
    <col min="8" max="8" width="9.5703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38</v>
      </c>
      <c r="B1" s="5"/>
      <c r="C1" s="5"/>
      <c r="D1" s="5"/>
    </row>
    <row r="2" spans="1:11" ht="15.75" x14ac:dyDescent="0.25">
      <c r="A2" s="36" t="s">
        <v>70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0" t="s">
        <v>3</v>
      </c>
      <c r="B5" s="30" t="s">
        <v>4</v>
      </c>
      <c r="C5" s="30" t="s">
        <v>5</v>
      </c>
      <c r="D5" s="30" t="s">
        <v>6</v>
      </c>
      <c r="E5" s="31" t="s">
        <v>7</v>
      </c>
      <c r="F5" s="59"/>
      <c r="G5" s="1"/>
      <c r="H5" s="1"/>
      <c r="I5" s="15"/>
      <c r="J5" s="18" t="s">
        <v>42</v>
      </c>
      <c r="K5" s="19"/>
    </row>
    <row r="6" spans="1:11" x14ac:dyDescent="0.2">
      <c r="A6" s="16" t="s">
        <v>8</v>
      </c>
      <c r="B6" s="16" t="s">
        <v>9</v>
      </c>
      <c r="C6" s="35">
        <v>0.95</v>
      </c>
      <c r="D6" s="16">
        <v>150</v>
      </c>
      <c r="E6" s="17">
        <f t="shared" ref="E6:E16" si="0">(C6*D6)</f>
        <v>142.5</v>
      </c>
      <c r="F6" s="8"/>
      <c r="G6" s="21"/>
      <c r="H6" s="21"/>
      <c r="I6" s="46" t="s">
        <v>10</v>
      </c>
      <c r="J6" s="47" t="s">
        <v>11</v>
      </c>
      <c r="K6" s="46" t="s">
        <v>12</v>
      </c>
    </row>
    <row r="7" spans="1:11" x14ac:dyDescent="0.2">
      <c r="A7" s="16" t="s">
        <v>13</v>
      </c>
      <c r="B7" s="16" t="s">
        <v>9</v>
      </c>
      <c r="C7" s="35">
        <v>0.91</v>
      </c>
      <c r="D7" s="16">
        <v>100</v>
      </c>
      <c r="E7" s="17">
        <f t="shared" si="0"/>
        <v>91</v>
      </c>
      <c r="F7" s="8"/>
      <c r="G7" s="20" t="s">
        <v>41</v>
      </c>
      <c r="H7" s="38"/>
      <c r="I7" s="48">
        <v>17</v>
      </c>
      <c r="J7" s="49">
        <v>21.03</v>
      </c>
      <c r="K7" s="48">
        <v>10</v>
      </c>
    </row>
    <row r="8" spans="1:11" x14ac:dyDescent="0.2">
      <c r="A8" s="16" t="s">
        <v>14</v>
      </c>
      <c r="B8" s="16" t="s">
        <v>9</v>
      </c>
      <c r="C8" s="35">
        <v>0.54</v>
      </c>
      <c r="D8" s="16">
        <v>100</v>
      </c>
      <c r="E8" s="17">
        <f t="shared" si="0"/>
        <v>54</v>
      </c>
      <c r="F8" s="8"/>
      <c r="G8" s="45" t="s">
        <v>15</v>
      </c>
      <c r="H8" s="44">
        <v>350</v>
      </c>
      <c r="I8" s="17">
        <f t="shared" ref="I8:K10" si="1">(I$7*$H8)-$E$24-$E$40-$E44</f>
        <v>3293.1572399999995</v>
      </c>
      <c r="J8" s="17">
        <f t="shared" si="1"/>
        <v>4703.6572399999995</v>
      </c>
      <c r="K8" s="17">
        <f t="shared" si="1"/>
        <v>843.15724</v>
      </c>
    </row>
    <row r="9" spans="1:11" x14ac:dyDescent="0.2">
      <c r="A9" s="16" t="s">
        <v>16</v>
      </c>
      <c r="B9" s="16" t="s">
        <v>17</v>
      </c>
      <c r="C9" s="35">
        <v>57</v>
      </c>
      <c r="D9" s="16">
        <v>1</v>
      </c>
      <c r="E9" s="17">
        <f>(C9*D9)/3</f>
        <v>19</v>
      </c>
      <c r="F9" s="8"/>
      <c r="G9" s="45" t="s">
        <v>18</v>
      </c>
      <c r="H9" s="44">
        <v>590</v>
      </c>
      <c r="I9" s="17">
        <f t="shared" si="1"/>
        <v>7133.1572399999995</v>
      </c>
      <c r="J9" s="17">
        <f t="shared" si="1"/>
        <v>9510.8572399999994</v>
      </c>
      <c r="K9" s="17">
        <f t="shared" si="1"/>
        <v>3003.1572399999995</v>
      </c>
    </row>
    <row r="10" spans="1:11" x14ac:dyDescent="0.2">
      <c r="A10" s="16" t="s">
        <v>19</v>
      </c>
      <c r="B10" s="16" t="s">
        <v>9</v>
      </c>
      <c r="C10" s="35">
        <v>1.74</v>
      </c>
      <c r="D10" s="16">
        <v>1.5</v>
      </c>
      <c r="E10" s="17">
        <f t="shared" si="0"/>
        <v>2.61</v>
      </c>
      <c r="F10" s="8"/>
      <c r="G10" s="45" t="s">
        <v>20</v>
      </c>
      <c r="H10" s="44">
        <v>150</v>
      </c>
      <c r="I10" s="17">
        <f t="shared" si="1"/>
        <v>93.157239999999888</v>
      </c>
      <c r="J10" s="17">
        <f t="shared" si="1"/>
        <v>697.65723999999989</v>
      </c>
      <c r="K10" s="17">
        <f t="shared" si="1"/>
        <v>-956.84276000000011</v>
      </c>
    </row>
    <row r="11" spans="1:11" x14ac:dyDescent="0.2">
      <c r="A11" s="16" t="s">
        <v>45</v>
      </c>
      <c r="B11" s="16" t="s">
        <v>9</v>
      </c>
      <c r="C11" s="35">
        <v>0.65</v>
      </c>
      <c r="D11" s="16">
        <v>20</v>
      </c>
      <c r="E11" s="17">
        <f t="shared" si="0"/>
        <v>13</v>
      </c>
      <c r="F11" s="8"/>
      <c r="G11" s="21"/>
      <c r="H11" s="41"/>
      <c r="I11" s="8"/>
      <c r="J11" s="8"/>
      <c r="K11" s="8"/>
    </row>
    <row r="12" spans="1:11" ht="15.75" x14ac:dyDescent="0.25">
      <c r="A12" s="16" t="s">
        <v>39</v>
      </c>
      <c r="B12" s="16" t="s">
        <v>40</v>
      </c>
      <c r="C12" s="35">
        <v>34</v>
      </c>
      <c r="D12" s="16">
        <v>19</v>
      </c>
      <c r="E12" s="17">
        <f t="shared" si="0"/>
        <v>646</v>
      </c>
      <c r="G12"/>
      <c r="H12" s="53" t="s">
        <v>71</v>
      </c>
      <c r="I12"/>
      <c r="J12"/>
      <c r="K12"/>
    </row>
    <row r="13" spans="1:11" x14ac:dyDescent="0.2">
      <c r="A13" s="16" t="s">
        <v>57</v>
      </c>
      <c r="B13" s="16" t="s">
        <v>58</v>
      </c>
      <c r="C13" s="35">
        <v>3.5</v>
      </c>
      <c r="D13" s="16">
        <v>19</v>
      </c>
      <c r="E13" s="17">
        <f t="shared" si="0"/>
        <v>66.5</v>
      </c>
      <c r="I13" s="15"/>
      <c r="J13" s="18" t="s">
        <v>77</v>
      </c>
      <c r="K13" s="19"/>
    </row>
    <row r="14" spans="1:11" x14ac:dyDescent="0.2">
      <c r="A14" s="16" t="s">
        <v>48</v>
      </c>
      <c r="B14" s="16" t="s">
        <v>9</v>
      </c>
      <c r="C14" s="35">
        <v>33</v>
      </c>
      <c r="D14" s="16">
        <v>1.4</v>
      </c>
      <c r="E14" s="17">
        <f t="shared" si="0"/>
        <v>46.199999999999996</v>
      </c>
      <c r="F14" s="60"/>
      <c r="G14"/>
      <c r="H14"/>
      <c r="I14" s="46" t="s">
        <v>10</v>
      </c>
      <c r="J14" s="47" t="s">
        <v>11</v>
      </c>
      <c r="K14" s="46" t="s">
        <v>12</v>
      </c>
    </row>
    <row r="15" spans="1:11" x14ac:dyDescent="0.2">
      <c r="A15" s="16" t="s">
        <v>50</v>
      </c>
      <c r="B15" s="16" t="s">
        <v>49</v>
      </c>
      <c r="C15" s="35">
        <v>8.25</v>
      </c>
      <c r="D15" s="16">
        <v>1.5</v>
      </c>
      <c r="E15" s="17">
        <f t="shared" si="0"/>
        <v>12.375</v>
      </c>
      <c r="F15" s="60"/>
      <c r="G15" s="54" t="s">
        <v>41</v>
      </c>
      <c r="H15" s="55"/>
      <c r="I15" s="48">
        <v>17</v>
      </c>
      <c r="J15" s="49">
        <v>13.5</v>
      </c>
      <c r="K15" s="48">
        <v>10</v>
      </c>
    </row>
    <row r="16" spans="1:11" x14ac:dyDescent="0.2">
      <c r="A16" s="16" t="s">
        <v>51</v>
      </c>
      <c r="B16" s="16" t="s">
        <v>37</v>
      </c>
      <c r="C16" s="35">
        <v>13.4</v>
      </c>
      <c r="D16" s="16">
        <v>1</v>
      </c>
      <c r="E16" s="17">
        <f t="shared" si="0"/>
        <v>13.4</v>
      </c>
      <c r="F16" s="60"/>
      <c r="G16" s="45" t="s">
        <v>15</v>
      </c>
      <c r="H16" s="56">
        <v>350</v>
      </c>
      <c r="I16" s="35">
        <f>I8/$H$8</f>
        <v>9.4090206857142853</v>
      </c>
      <c r="J16" s="35">
        <f>J8/$H$8</f>
        <v>13.439020685714285</v>
      </c>
      <c r="K16" s="35">
        <f t="shared" ref="K16" si="2">K8/$H$8</f>
        <v>2.4090206857142857</v>
      </c>
    </row>
    <row r="17" spans="1:11" x14ac:dyDescent="0.2">
      <c r="A17" s="16" t="s">
        <v>52</v>
      </c>
      <c r="B17" s="16" t="s">
        <v>37</v>
      </c>
      <c r="C17" s="35">
        <v>5.05</v>
      </c>
      <c r="D17" s="16">
        <v>2.15</v>
      </c>
      <c r="E17" s="17">
        <f>(C17*D17)</f>
        <v>10.8575</v>
      </c>
      <c r="F17" s="60"/>
      <c r="G17" s="45" t="s">
        <v>18</v>
      </c>
      <c r="H17" s="56">
        <v>275</v>
      </c>
      <c r="I17" s="35">
        <f>I9/$H$9</f>
        <v>12.090097016949152</v>
      </c>
      <c r="J17" s="35">
        <f>J9/$H$9</f>
        <v>16.120097016949153</v>
      </c>
      <c r="K17" s="35">
        <f>K9/$H$9</f>
        <v>5.0900970169491515</v>
      </c>
    </row>
    <row r="18" spans="1:11" x14ac:dyDescent="0.2">
      <c r="A18" s="16" t="s">
        <v>53</v>
      </c>
      <c r="B18" s="16" t="s">
        <v>37</v>
      </c>
      <c r="C18" s="35">
        <v>7.34</v>
      </c>
      <c r="D18" s="16">
        <f>2*6.3</f>
        <v>12.6</v>
      </c>
      <c r="E18" s="17">
        <f>(C18*D18)</f>
        <v>92.483999999999995</v>
      </c>
      <c r="F18" s="60"/>
      <c r="G18" s="45" t="s">
        <v>20</v>
      </c>
      <c r="H18" s="56">
        <v>150</v>
      </c>
      <c r="I18" s="35">
        <f>I10/$H$10</f>
        <v>0.6210482666666659</v>
      </c>
      <c r="J18" s="35">
        <f>J10/$H$10</f>
        <v>4.6510482666666659</v>
      </c>
      <c r="K18" s="35">
        <f>K10/$H$10</f>
        <v>-6.3789517333333343</v>
      </c>
    </row>
    <row r="19" spans="1:11" x14ac:dyDescent="0.2">
      <c r="A19" s="16" t="s">
        <v>54</v>
      </c>
      <c r="B19" s="16" t="s">
        <v>43</v>
      </c>
      <c r="C19" s="35">
        <v>1.1100000000000001</v>
      </c>
      <c r="D19" s="16">
        <f>2*2.6</f>
        <v>5.2</v>
      </c>
      <c r="E19" s="17">
        <f>(C19*D19)</f>
        <v>5.7720000000000011</v>
      </c>
      <c r="F19" s="60"/>
    </row>
    <row r="20" spans="1:11" x14ac:dyDescent="0.2">
      <c r="A20" s="16" t="s">
        <v>56</v>
      </c>
      <c r="B20" s="16" t="s">
        <v>9</v>
      </c>
      <c r="C20" s="35">
        <v>5.75</v>
      </c>
      <c r="D20" s="16">
        <f>3*2</f>
        <v>6</v>
      </c>
      <c r="E20" s="17">
        <f>(C20*D20)</f>
        <v>34.5</v>
      </c>
      <c r="F20" s="60"/>
      <c r="G20" s="57" t="s">
        <v>72</v>
      </c>
      <c r="H20" s="55"/>
      <c r="I20" s="55"/>
    </row>
    <row r="21" spans="1:11" x14ac:dyDescent="0.2">
      <c r="A21" s="16" t="s">
        <v>55</v>
      </c>
      <c r="B21" s="16" t="s">
        <v>37</v>
      </c>
      <c r="C21" s="35">
        <v>4.66</v>
      </c>
      <c r="D21" s="16">
        <f>1*6.3</f>
        <v>6.3</v>
      </c>
      <c r="E21" s="17">
        <f>(C21*D21)</f>
        <v>29.358000000000001</v>
      </c>
      <c r="F21" s="60"/>
      <c r="G21" s="54" t="s">
        <v>41</v>
      </c>
      <c r="H21" s="55"/>
      <c r="I21" s="58"/>
    </row>
    <row r="22" spans="1:11" x14ac:dyDescent="0.2">
      <c r="A22" s="16" t="s">
        <v>47</v>
      </c>
      <c r="B22" s="16" t="s">
        <v>21</v>
      </c>
      <c r="C22" s="35">
        <v>16.55</v>
      </c>
      <c r="D22" s="16">
        <v>7</v>
      </c>
      <c r="E22" s="17">
        <f t="shared" ref="E22" si="3">C22*D22</f>
        <v>115.85000000000001</v>
      </c>
      <c r="F22" s="60"/>
      <c r="G22" s="45" t="s">
        <v>15</v>
      </c>
      <c r="H22" s="56">
        <v>350</v>
      </c>
      <c r="I22" s="35">
        <f>$E$48/H22</f>
        <v>6.5909793142857147</v>
      </c>
    </row>
    <row r="23" spans="1:11" ht="15" x14ac:dyDescent="0.2">
      <c r="A23" s="16" t="s">
        <v>59</v>
      </c>
      <c r="B23" s="35">
        <f>SUM(E6:E22)</f>
        <v>1395.4065000000001</v>
      </c>
      <c r="C23" s="42">
        <v>6</v>
      </c>
      <c r="D23" s="43">
        <v>0.08</v>
      </c>
      <c r="E23" s="17">
        <f>B23*(C23/12)*D23</f>
        <v>55.81626</v>
      </c>
      <c r="F23" s="8"/>
      <c r="G23" s="45" t="s">
        <v>18</v>
      </c>
      <c r="H23" s="56">
        <v>275</v>
      </c>
      <c r="I23" s="35">
        <f>$E$48/H23</f>
        <v>8.388519127272728</v>
      </c>
    </row>
    <row r="24" spans="1:11" x14ac:dyDescent="0.2">
      <c r="A24" s="27" t="s">
        <v>22</v>
      </c>
      <c r="B24" s="28"/>
      <c r="C24" s="28"/>
      <c r="D24" s="28"/>
      <c r="E24" s="29">
        <f>SUM(E6:E23)</f>
        <v>1451.2227600000001</v>
      </c>
      <c r="F24" s="8"/>
      <c r="G24" s="45" t="s">
        <v>20</v>
      </c>
      <c r="H24" s="56">
        <v>150</v>
      </c>
      <c r="I24" s="35">
        <f>$E$48/H24</f>
        <v>15.378951733333333</v>
      </c>
    </row>
    <row r="25" spans="1:11" x14ac:dyDescent="0.2">
      <c r="A25" s="11"/>
      <c r="E25" s="10"/>
      <c r="F25" s="10"/>
    </row>
    <row r="26" spans="1:11" x14ac:dyDescent="0.2">
      <c r="A26" s="12" t="s">
        <v>23</v>
      </c>
      <c r="B26" s="15"/>
      <c r="C26" s="15"/>
      <c r="D26" s="15"/>
      <c r="E26" s="15"/>
      <c r="F26" s="10"/>
    </row>
    <row r="27" spans="1:11" x14ac:dyDescent="0.2">
      <c r="A27" s="39" t="s">
        <v>3</v>
      </c>
      <c r="B27" s="39" t="s">
        <v>4</v>
      </c>
      <c r="C27" s="39" t="s">
        <v>5</v>
      </c>
      <c r="D27" s="39" t="s">
        <v>6</v>
      </c>
      <c r="E27" s="40" t="s">
        <v>7</v>
      </c>
    </row>
    <row r="28" spans="1:11" x14ac:dyDescent="0.2">
      <c r="A28" s="16" t="s">
        <v>24</v>
      </c>
      <c r="B28" s="16" t="s">
        <v>25</v>
      </c>
      <c r="C28" s="35">
        <v>9.24</v>
      </c>
      <c r="D28" s="16">
        <v>1</v>
      </c>
      <c r="E28" s="17">
        <f>C28*D28</f>
        <v>9.24</v>
      </c>
      <c r="F28" s="59"/>
    </row>
    <row r="29" spans="1:11" x14ac:dyDescent="0.2">
      <c r="A29" s="16" t="s">
        <v>26</v>
      </c>
      <c r="B29" s="16" t="s">
        <v>25</v>
      </c>
      <c r="C29" s="35">
        <v>10.220000000000001</v>
      </c>
      <c r="D29" s="16">
        <v>4</v>
      </c>
      <c r="E29" s="17">
        <f t="shared" ref="E29:E38" si="4">C29*D29</f>
        <v>40.880000000000003</v>
      </c>
      <c r="F29" s="8"/>
    </row>
    <row r="30" spans="1:11" x14ac:dyDescent="0.2">
      <c r="A30" s="16" t="s">
        <v>44</v>
      </c>
      <c r="B30" s="16" t="s">
        <v>25</v>
      </c>
      <c r="C30" s="35">
        <v>17.3</v>
      </c>
      <c r="D30" s="16">
        <v>1</v>
      </c>
      <c r="E30" s="17">
        <f t="shared" si="4"/>
        <v>17.3</v>
      </c>
      <c r="F30" s="8"/>
    </row>
    <row r="31" spans="1:11" x14ac:dyDescent="0.2">
      <c r="A31" s="16" t="s">
        <v>27</v>
      </c>
      <c r="B31" s="16" t="s">
        <v>28</v>
      </c>
      <c r="C31" s="35">
        <v>23.87</v>
      </c>
      <c r="D31" s="16">
        <v>1</v>
      </c>
      <c r="E31" s="17">
        <f t="shared" si="4"/>
        <v>23.87</v>
      </c>
      <c r="F31" s="8"/>
    </row>
    <row r="32" spans="1:11" x14ac:dyDescent="0.2">
      <c r="A32" s="16" t="s">
        <v>29</v>
      </c>
      <c r="B32" s="16" t="s">
        <v>28</v>
      </c>
      <c r="C32" s="35">
        <v>19.91</v>
      </c>
      <c r="D32" s="16">
        <v>1</v>
      </c>
      <c r="E32" s="17">
        <f t="shared" si="4"/>
        <v>19.91</v>
      </c>
      <c r="F32" s="8"/>
    </row>
    <row r="33" spans="1:12" x14ac:dyDescent="0.2">
      <c r="A33" s="16" t="s">
        <v>46</v>
      </c>
      <c r="B33" s="16" t="s">
        <v>28</v>
      </c>
      <c r="C33" s="35">
        <v>35.1</v>
      </c>
      <c r="D33" s="16">
        <v>1</v>
      </c>
      <c r="E33" s="17">
        <f t="shared" si="4"/>
        <v>35.1</v>
      </c>
      <c r="F33" s="8"/>
    </row>
    <row r="34" spans="1:12" x14ac:dyDescent="0.2">
      <c r="A34" s="16" t="s">
        <v>30</v>
      </c>
      <c r="B34" s="16" t="s">
        <v>28</v>
      </c>
      <c r="C34" s="35">
        <v>37.6</v>
      </c>
      <c r="D34" s="16">
        <v>1</v>
      </c>
      <c r="E34" s="17">
        <f t="shared" si="4"/>
        <v>37.6</v>
      </c>
      <c r="F34" s="8"/>
    </row>
    <row r="35" spans="1:12" x14ac:dyDescent="0.2">
      <c r="A35" s="16" t="s">
        <v>31</v>
      </c>
      <c r="B35" s="16" t="s">
        <v>28</v>
      </c>
      <c r="C35" s="35">
        <v>12.28</v>
      </c>
      <c r="D35" s="16">
        <v>1</v>
      </c>
      <c r="E35" s="17">
        <f t="shared" si="4"/>
        <v>12.28</v>
      </c>
      <c r="F35" s="8"/>
    </row>
    <row r="36" spans="1:12" x14ac:dyDescent="0.2">
      <c r="A36" s="16" t="s">
        <v>32</v>
      </c>
      <c r="B36" s="16" t="s">
        <v>28</v>
      </c>
      <c r="C36" s="35">
        <v>23.69</v>
      </c>
      <c r="D36" s="16">
        <v>2</v>
      </c>
      <c r="E36" s="17">
        <f t="shared" si="4"/>
        <v>47.38</v>
      </c>
      <c r="F36" s="8"/>
    </row>
    <row r="37" spans="1:12" ht="15" x14ac:dyDescent="0.2">
      <c r="A37" s="16" t="s">
        <v>60</v>
      </c>
      <c r="B37" s="16" t="s">
        <v>67</v>
      </c>
      <c r="C37" s="35">
        <v>122.64</v>
      </c>
      <c r="D37" s="16">
        <v>1</v>
      </c>
      <c r="E37" s="17">
        <f t="shared" si="4"/>
        <v>122.64</v>
      </c>
      <c r="F37" s="8"/>
    </row>
    <row r="38" spans="1:12" ht="15" x14ac:dyDescent="0.2">
      <c r="A38" s="16" t="s">
        <v>61</v>
      </c>
      <c r="B38" s="16" t="s">
        <v>33</v>
      </c>
      <c r="C38" s="35">
        <v>6.57</v>
      </c>
      <c r="D38" s="16">
        <v>6</v>
      </c>
      <c r="E38" s="17">
        <f t="shared" si="4"/>
        <v>39.42</v>
      </c>
      <c r="F38" s="8"/>
    </row>
    <row r="39" spans="1:12" x14ac:dyDescent="0.2">
      <c r="A39" s="16" t="s">
        <v>73</v>
      </c>
      <c r="B39" s="16" t="s">
        <v>28</v>
      </c>
      <c r="C39" s="35">
        <v>450</v>
      </c>
      <c r="D39" s="16">
        <v>1</v>
      </c>
      <c r="E39" s="17">
        <f t="shared" ref="E39" si="5">C39*D39</f>
        <v>450</v>
      </c>
      <c r="F39" s="8"/>
    </row>
    <row r="40" spans="1:12" x14ac:dyDescent="0.2">
      <c r="A40" s="27" t="s">
        <v>34</v>
      </c>
      <c r="B40" s="28"/>
      <c r="C40" s="28"/>
      <c r="D40" s="28"/>
      <c r="E40" s="29">
        <f>SUM(E28:E39)</f>
        <v>855.62</v>
      </c>
      <c r="F40" s="8"/>
    </row>
    <row r="41" spans="1:12" x14ac:dyDescent="0.2">
      <c r="A41" s="11"/>
      <c r="E41" s="10"/>
      <c r="F41" s="8"/>
    </row>
    <row r="42" spans="1:12" x14ac:dyDescent="0.2">
      <c r="A42" s="12" t="s">
        <v>35</v>
      </c>
      <c r="B42" s="15"/>
      <c r="C42" s="15"/>
      <c r="D42" s="15"/>
      <c r="E42" s="15"/>
      <c r="F42" s="8"/>
    </row>
    <row r="43" spans="1:12" x14ac:dyDescent="0.2">
      <c r="A43" s="30" t="s">
        <v>3</v>
      </c>
      <c r="B43" s="30" t="s">
        <v>4</v>
      </c>
      <c r="C43" s="30" t="s">
        <v>5</v>
      </c>
      <c r="D43" s="30" t="s">
        <v>6</v>
      </c>
      <c r="E43" s="31" t="s">
        <v>7</v>
      </c>
      <c r="F43" s="8"/>
      <c r="G43" s="9"/>
      <c r="H43" s="9"/>
      <c r="I43" s="9"/>
      <c r="J43" s="9"/>
      <c r="K43" s="9"/>
      <c r="L43" s="9"/>
    </row>
    <row r="44" spans="1:12" ht="15" x14ac:dyDescent="0.2">
      <c r="A44" s="16" t="s">
        <v>64</v>
      </c>
      <c r="B44" s="16" t="s">
        <v>69</v>
      </c>
      <c r="C44" s="35">
        <v>0.5</v>
      </c>
      <c r="D44" s="37">
        <f>H8*2</f>
        <v>700</v>
      </c>
      <c r="E44" s="17">
        <f>C44*D44</f>
        <v>350</v>
      </c>
      <c r="F44" s="8"/>
      <c r="G44" s="9"/>
      <c r="H44" s="9"/>
      <c r="I44" s="9"/>
      <c r="J44" s="9"/>
      <c r="K44" s="9"/>
      <c r="L44" s="9"/>
    </row>
    <row r="45" spans="1:12" ht="15" x14ac:dyDescent="0.2">
      <c r="A45" s="16" t="s">
        <v>65</v>
      </c>
      <c r="B45" s="16" t="s">
        <v>69</v>
      </c>
      <c r="C45" s="35">
        <v>0.5</v>
      </c>
      <c r="D45" s="37">
        <f>H9*2</f>
        <v>1180</v>
      </c>
      <c r="E45" s="17">
        <f>C45*D45</f>
        <v>590</v>
      </c>
      <c r="F45" s="8"/>
      <c r="L45" s="9"/>
    </row>
    <row r="46" spans="1:12" ht="15" x14ac:dyDescent="0.2">
      <c r="A46" s="16" t="s">
        <v>66</v>
      </c>
      <c r="B46" s="16" t="s">
        <v>69</v>
      </c>
      <c r="C46" s="35">
        <v>0.5</v>
      </c>
      <c r="D46" s="37">
        <f>H10*2</f>
        <v>300</v>
      </c>
      <c r="E46" s="17">
        <f>C46*D46</f>
        <v>150</v>
      </c>
      <c r="F46" s="8"/>
      <c r="L46" s="9"/>
    </row>
    <row r="47" spans="1:12" x14ac:dyDescent="0.2">
      <c r="E47" s="8"/>
      <c r="F47" s="3"/>
      <c r="L47" s="9"/>
    </row>
    <row r="48" spans="1:12" x14ac:dyDescent="0.2">
      <c r="A48" s="32" t="s">
        <v>74</v>
      </c>
      <c r="B48" s="33"/>
      <c r="C48" s="22"/>
      <c r="D48" s="22"/>
      <c r="E48" s="23">
        <f>E24+E40</f>
        <v>2306.84276</v>
      </c>
      <c r="L48" s="9"/>
    </row>
    <row r="49" spans="1:12" x14ac:dyDescent="0.2">
      <c r="A49" s="32" t="s">
        <v>75</v>
      </c>
      <c r="B49" s="33"/>
      <c r="C49" s="22"/>
      <c r="D49" s="22"/>
      <c r="E49" s="23">
        <f>(J7*H9)</f>
        <v>12407.7</v>
      </c>
      <c r="L49" s="9"/>
    </row>
    <row r="50" spans="1:12" x14ac:dyDescent="0.2">
      <c r="A50" s="32" t="s">
        <v>76</v>
      </c>
      <c r="B50" s="34"/>
      <c r="C50" s="24"/>
      <c r="D50" s="24"/>
      <c r="E50" s="25">
        <f>SUM(E49-E48)</f>
        <v>10100.857240000001</v>
      </c>
      <c r="L50" s="9"/>
    </row>
    <row r="51" spans="1:12" x14ac:dyDescent="0.2">
      <c r="L51" s="9"/>
    </row>
    <row r="52" spans="1:12" ht="15" x14ac:dyDescent="0.2">
      <c r="A52" s="26" t="s">
        <v>62</v>
      </c>
      <c r="L52" s="9"/>
    </row>
    <row r="53" spans="1:12" x14ac:dyDescent="0.2">
      <c r="L53" s="9"/>
    </row>
    <row r="54" spans="1:12" ht="15" x14ac:dyDescent="0.2">
      <c r="A54" s="26" t="s">
        <v>63</v>
      </c>
      <c r="B54" s="2"/>
      <c r="C54" s="2"/>
      <c r="D54" s="2"/>
      <c r="E54" s="3"/>
      <c r="L54" s="9"/>
    </row>
    <row r="55" spans="1:12" x14ac:dyDescent="0.2">
      <c r="A55" s="1" t="s">
        <v>36</v>
      </c>
      <c r="L55" s="9"/>
    </row>
    <row r="56" spans="1:12" x14ac:dyDescent="0.2">
      <c r="L56" s="9"/>
    </row>
    <row r="57" spans="1:12" ht="15" x14ac:dyDescent="0.2">
      <c r="A57" s="26" t="s">
        <v>68</v>
      </c>
    </row>
  </sheetData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37D7-FD82-4B59-8A36-C871A1A0E8C8}">
  <sheetPr>
    <pageSetUpPr fitToPage="1"/>
  </sheetPr>
  <dimension ref="A1:L71"/>
  <sheetViews>
    <sheetView workbookViewId="0"/>
  </sheetViews>
  <sheetFormatPr defaultColWidth="9.140625" defaultRowHeight="12.75" x14ac:dyDescent="0.2"/>
  <cols>
    <col min="1" max="1" width="36.85546875" style="1" customWidth="1"/>
    <col min="2" max="2" width="10.140625" style="1" customWidth="1"/>
    <col min="3" max="3" width="9.5703125" style="1" customWidth="1"/>
    <col min="4" max="4" width="8.28515625" style="1" customWidth="1"/>
    <col min="5" max="5" width="11.140625" style="1" customWidth="1"/>
    <col min="6" max="6" width="6.28515625" style="1" customWidth="1"/>
    <col min="7" max="7" width="11.42578125" style="1" customWidth="1"/>
    <col min="8" max="8" width="9.5703125" style="1" customWidth="1"/>
    <col min="9" max="9" width="13.42578125" style="1" bestFit="1" customWidth="1"/>
    <col min="10" max="10" width="9.140625" style="1"/>
    <col min="11" max="11" width="11.140625" style="1" customWidth="1"/>
    <col min="12" max="16384" width="9.140625" style="1"/>
  </cols>
  <sheetData>
    <row r="1" spans="1:11" ht="15.75" x14ac:dyDescent="0.25">
      <c r="A1" s="4" t="s">
        <v>38</v>
      </c>
      <c r="B1" s="5"/>
      <c r="C1" s="5"/>
      <c r="D1" s="5"/>
    </row>
    <row r="2" spans="1:11" ht="15.75" x14ac:dyDescent="0.25">
      <c r="A2" s="36" t="s">
        <v>70</v>
      </c>
      <c r="B2" s="5"/>
      <c r="C2" s="5"/>
      <c r="D2" s="5"/>
    </row>
    <row r="3" spans="1:11" ht="15.75" x14ac:dyDescent="0.25">
      <c r="A3" s="4" t="s">
        <v>0</v>
      </c>
      <c r="B3" s="6"/>
      <c r="D3" s="5"/>
    </row>
    <row r="4" spans="1:11" ht="15.75" x14ac:dyDescent="0.25">
      <c r="A4" s="12" t="s">
        <v>1</v>
      </c>
      <c r="B4" s="13"/>
      <c r="C4" s="13"/>
      <c r="D4" s="13"/>
      <c r="E4" s="14"/>
      <c r="I4" s="4" t="s">
        <v>2</v>
      </c>
      <c r="J4" s="7"/>
      <c r="K4" s="7"/>
    </row>
    <row r="5" spans="1:11" s="7" customFormat="1" x14ac:dyDescent="0.2">
      <c r="A5" s="30" t="s">
        <v>3</v>
      </c>
      <c r="B5" s="30" t="s">
        <v>4</v>
      </c>
      <c r="C5" s="30" t="s">
        <v>5</v>
      </c>
      <c r="D5" s="30" t="s">
        <v>6</v>
      </c>
      <c r="E5" s="31" t="s">
        <v>7</v>
      </c>
      <c r="F5" s="59"/>
      <c r="G5" s="1"/>
      <c r="H5" s="1"/>
      <c r="I5" s="15"/>
      <c r="J5" s="18" t="s">
        <v>42</v>
      </c>
      <c r="K5" s="19"/>
    </row>
    <row r="6" spans="1:11" x14ac:dyDescent="0.2">
      <c r="A6" s="16" t="s">
        <v>8</v>
      </c>
      <c r="B6" s="16" t="s">
        <v>9</v>
      </c>
      <c r="C6" s="50">
        <v>0.95</v>
      </c>
      <c r="D6" s="51">
        <v>150</v>
      </c>
      <c r="E6" s="17">
        <f t="shared" ref="E6:E16" si="0">(C6*D6)</f>
        <v>142.5</v>
      </c>
      <c r="F6" s="8"/>
      <c r="G6" s="21"/>
      <c r="H6" s="21"/>
      <c r="I6" s="46" t="s">
        <v>10</v>
      </c>
      <c r="J6" s="47" t="s">
        <v>11</v>
      </c>
      <c r="K6" s="46" t="s">
        <v>12</v>
      </c>
    </row>
    <row r="7" spans="1:11" x14ac:dyDescent="0.2">
      <c r="A7" s="16" t="s">
        <v>13</v>
      </c>
      <c r="B7" s="16" t="s">
        <v>9</v>
      </c>
      <c r="C7" s="50">
        <v>0.91</v>
      </c>
      <c r="D7" s="51">
        <v>100</v>
      </c>
      <c r="E7" s="17">
        <f t="shared" si="0"/>
        <v>91</v>
      </c>
      <c r="F7" s="8"/>
      <c r="G7" s="20" t="s">
        <v>41</v>
      </c>
      <c r="H7" s="38"/>
      <c r="I7" s="63">
        <v>17</v>
      </c>
      <c r="J7" s="64">
        <v>13.5</v>
      </c>
      <c r="K7" s="63">
        <v>10</v>
      </c>
    </row>
    <row r="8" spans="1:11" x14ac:dyDescent="0.2">
      <c r="A8" s="16" t="s">
        <v>14</v>
      </c>
      <c r="B8" s="16" t="s">
        <v>9</v>
      </c>
      <c r="C8" s="50">
        <v>0.54</v>
      </c>
      <c r="D8" s="51">
        <v>100</v>
      </c>
      <c r="E8" s="17">
        <f t="shared" si="0"/>
        <v>54</v>
      </c>
      <c r="F8" s="8"/>
      <c r="G8" s="45" t="s">
        <v>15</v>
      </c>
      <c r="H8" s="65">
        <v>350</v>
      </c>
      <c r="I8" s="17">
        <f t="shared" ref="I8:K10" si="1">(I$7*$H8)-$E$32-$E$54-$E58</f>
        <v>2791.9812400000001</v>
      </c>
      <c r="J8" s="17">
        <f t="shared" si="1"/>
        <v>1566.9812400000001</v>
      </c>
      <c r="K8" s="17">
        <f t="shared" si="1"/>
        <v>341.98123999999996</v>
      </c>
    </row>
    <row r="9" spans="1:11" x14ac:dyDescent="0.2">
      <c r="A9" s="16" t="s">
        <v>16</v>
      </c>
      <c r="B9" s="16" t="s">
        <v>17</v>
      </c>
      <c r="C9" s="50">
        <v>57</v>
      </c>
      <c r="D9" s="51">
        <v>1</v>
      </c>
      <c r="E9" s="17">
        <f>(C9*D9)/3</f>
        <v>19</v>
      </c>
      <c r="F9" s="8"/>
      <c r="G9" s="45" t="s">
        <v>18</v>
      </c>
      <c r="H9" s="65">
        <v>275</v>
      </c>
      <c r="I9" s="17">
        <f t="shared" si="1"/>
        <v>1591.9812400000001</v>
      </c>
      <c r="J9" s="17">
        <f t="shared" si="1"/>
        <v>629.48123999999996</v>
      </c>
      <c r="K9" s="17">
        <f t="shared" si="1"/>
        <v>-333.01876000000004</v>
      </c>
    </row>
    <row r="10" spans="1:11" x14ac:dyDescent="0.2">
      <c r="A10" s="16" t="s">
        <v>19</v>
      </c>
      <c r="B10" s="16" t="s">
        <v>9</v>
      </c>
      <c r="C10" s="50">
        <v>1.74</v>
      </c>
      <c r="D10" s="51">
        <v>1.5</v>
      </c>
      <c r="E10" s="17">
        <f t="shared" si="0"/>
        <v>2.61</v>
      </c>
      <c r="F10" s="8"/>
      <c r="G10" s="45" t="s">
        <v>20</v>
      </c>
      <c r="H10" s="65">
        <v>150</v>
      </c>
      <c r="I10" s="17">
        <f t="shared" si="1"/>
        <v>-408.01876000000004</v>
      </c>
      <c r="J10" s="17">
        <f t="shared" si="1"/>
        <v>-933.01876000000004</v>
      </c>
      <c r="K10" s="17">
        <f t="shared" si="1"/>
        <v>-1458.0187599999999</v>
      </c>
    </row>
    <row r="11" spans="1:11" x14ac:dyDescent="0.2">
      <c r="A11" s="16" t="s">
        <v>45</v>
      </c>
      <c r="B11" s="16" t="s">
        <v>9</v>
      </c>
      <c r="C11" s="50">
        <v>0.65</v>
      </c>
      <c r="D11" s="51">
        <v>20</v>
      </c>
      <c r="E11" s="17">
        <f t="shared" si="0"/>
        <v>13</v>
      </c>
      <c r="F11" s="8"/>
      <c r="G11" s="21"/>
      <c r="H11" s="41"/>
      <c r="I11" s="8"/>
      <c r="J11" s="8"/>
      <c r="K11" s="8"/>
    </row>
    <row r="12" spans="1:11" ht="15.75" x14ac:dyDescent="0.25">
      <c r="A12" s="16" t="s">
        <v>39</v>
      </c>
      <c r="B12" s="16" t="s">
        <v>40</v>
      </c>
      <c r="C12" s="50">
        <v>34</v>
      </c>
      <c r="D12" s="51">
        <v>19</v>
      </c>
      <c r="E12" s="17">
        <f t="shared" si="0"/>
        <v>646</v>
      </c>
      <c r="G12"/>
      <c r="H12" s="53" t="s">
        <v>71</v>
      </c>
      <c r="I12"/>
      <c r="J12"/>
      <c r="K12"/>
    </row>
    <row r="13" spans="1:11" x14ac:dyDescent="0.2">
      <c r="A13" s="51" t="s">
        <v>57</v>
      </c>
      <c r="B13" s="51" t="s">
        <v>58</v>
      </c>
      <c r="C13" s="50">
        <v>3.5</v>
      </c>
      <c r="D13" s="51">
        <v>19</v>
      </c>
      <c r="E13" s="17">
        <f t="shared" si="0"/>
        <v>66.5</v>
      </c>
      <c r="I13" s="15"/>
      <c r="J13" s="18" t="s">
        <v>77</v>
      </c>
      <c r="K13" s="19"/>
    </row>
    <row r="14" spans="1:11" x14ac:dyDescent="0.2">
      <c r="A14" s="51" t="s">
        <v>48</v>
      </c>
      <c r="B14" s="51" t="s">
        <v>9</v>
      </c>
      <c r="C14" s="50">
        <v>33</v>
      </c>
      <c r="D14" s="51">
        <v>1.4</v>
      </c>
      <c r="E14" s="17">
        <f t="shared" si="0"/>
        <v>46.199999999999996</v>
      </c>
      <c r="F14" s="60"/>
      <c r="G14"/>
      <c r="H14"/>
      <c r="I14" s="46" t="s">
        <v>10</v>
      </c>
      <c r="J14" s="47" t="s">
        <v>11</v>
      </c>
      <c r="K14" s="46" t="s">
        <v>12</v>
      </c>
    </row>
    <row r="15" spans="1:11" x14ac:dyDescent="0.2">
      <c r="A15" s="51" t="s">
        <v>50</v>
      </c>
      <c r="B15" s="51" t="s">
        <v>49</v>
      </c>
      <c r="C15" s="50">
        <v>8.25</v>
      </c>
      <c r="D15" s="51">
        <v>1.5</v>
      </c>
      <c r="E15" s="17">
        <f t="shared" si="0"/>
        <v>12.375</v>
      </c>
      <c r="F15" s="60"/>
      <c r="G15" s="54" t="s">
        <v>41</v>
      </c>
      <c r="H15" s="55"/>
      <c r="I15" s="63">
        <v>17</v>
      </c>
      <c r="J15" s="64">
        <v>13.5</v>
      </c>
      <c r="K15" s="63">
        <v>10</v>
      </c>
    </row>
    <row r="16" spans="1:11" x14ac:dyDescent="0.2">
      <c r="A16" s="51" t="s">
        <v>51</v>
      </c>
      <c r="B16" s="51" t="s">
        <v>37</v>
      </c>
      <c r="C16" s="50">
        <v>13.4</v>
      </c>
      <c r="D16" s="51">
        <v>1</v>
      </c>
      <c r="E16" s="17">
        <f t="shared" si="0"/>
        <v>13.4</v>
      </c>
      <c r="F16" s="60"/>
      <c r="G16" s="45" t="s">
        <v>15</v>
      </c>
      <c r="H16" s="66">
        <v>350</v>
      </c>
      <c r="I16" s="35">
        <f>I8/$H$8</f>
        <v>7.9770892571428575</v>
      </c>
      <c r="J16" s="35">
        <f>J8/$H$8</f>
        <v>4.4770892571428575</v>
      </c>
      <c r="K16" s="35">
        <f t="shared" ref="K16" si="2">K8/$H$8</f>
        <v>0.97708925714285699</v>
      </c>
    </row>
    <row r="17" spans="1:11" x14ac:dyDescent="0.2">
      <c r="A17" s="51" t="s">
        <v>52</v>
      </c>
      <c r="B17" s="51" t="s">
        <v>37</v>
      </c>
      <c r="C17" s="50">
        <v>5.05</v>
      </c>
      <c r="D17" s="51">
        <v>2.15</v>
      </c>
      <c r="E17" s="17">
        <f>(C17*D17)</f>
        <v>10.8575</v>
      </c>
      <c r="F17" s="60"/>
      <c r="G17" s="45" t="s">
        <v>18</v>
      </c>
      <c r="H17" s="66">
        <v>275</v>
      </c>
      <c r="I17" s="35">
        <f>I9/$H$9</f>
        <v>5.7890226909090909</v>
      </c>
      <c r="J17" s="35">
        <f>J9/$H$9</f>
        <v>2.2890226909090909</v>
      </c>
      <c r="K17" s="35">
        <f>K9/$H$9</f>
        <v>-1.2109773090909093</v>
      </c>
    </row>
    <row r="18" spans="1:11" x14ac:dyDescent="0.2">
      <c r="A18" s="51" t="s">
        <v>53</v>
      </c>
      <c r="B18" s="51" t="s">
        <v>37</v>
      </c>
      <c r="C18" s="50">
        <v>7.34</v>
      </c>
      <c r="D18" s="51">
        <f>2*6.3</f>
        <v>12.6</v>
      </c>
      <c r="E18" s="17">
        <f>(C18*D18)</f>
        <v>92.483999999999995</v>
      </c>
      <c r="F18" s="60"/>
      <c r="G18" s="45" t="s">
        <v>20</v>
      </c>
      <c r="H18" s="66">
        <v>150</v>
      </c>
      <c r="I18" s="35">
        <f>I10/$H$10</f>
        <v>-2.7201250666666668</v>
      </c>
      <c r="J18" s="35">
        <f>J10/$H$10</f>
        <v>-6.2201250666666672</v>
      </c>
      <c r="K18" s="35">
        <f>K10/$H$10</f>
        <v>-9.7201250666666663</v>
      </c>
    </row>
    <row r="19" spans="1:11" x14ac:dyDescent="0.2">
      <c r="A19" s="51" t="s">
        <v>54</v>
      </c>
      <c r="B19" s="51" t="s">
        <v>43</v>
      </c>
      <c r="C19" s="50">
        <v>1.1100000000000001</v>
      </c>
      <c r="D19" s="51">
        <f>2*2.6</f>
        <v>5.2</v>
      </c>
      <c r="E19" s="17">
        <f>(C19*D19)</f>
        <v>5.7720000000000011</v>
      </c>
      <c r="F19" s="60"/>
    </row>
    <row r="20" spans="1:11" x14ac:dyDescent="0.2">
      <c r="A20" s="51" t="s">
        <v>56</v>
      </c>
      <c r="B20" s="51" t="s">
        <v>9</v>
      </c>
      <c r="C20" s="50">
        <v>5.75</v>
      </c>
      <c r="D20" s="51">
        <f>3*2</f>
        <v>6</v>
      </c>
      <c r="E20" s="17">
        <f>(C20*D20)</f>
        <v>34.5</v>
      </c>
      <c r="F20" s="60"/>
      <c r="G20" s="57" t="s">
        <v>72</v>
      </c>
      <c r="H20" s="55"/>
      <c r="I20" s="55"/>
    </row>
    <row r="21" spans="1:11" x14ac:dyDescent="0.2">
      <c r="A21" s="51" t="s">
        <v>55</v>
      </c>
      <c r="B21" s="51" t="s">
        <v>37</v>
      </c>
      <c r="C21" s="50">
        <v>4.66</v>
      </c>
      <c r="D21" s="51">
        <f>1*6.3</f>
        <v>6.3</v>
      </c>
      <c r="E21" s="17">
        <f>(C21*D21)</f>
        <v>29.358000000000001</v>
      </c>
      <c r="F21" s="60"/>
      <c r="G21" s="54" t="s">
        <v>41</v>
      </c>
      <c r="H21" s="55"/>
      <c r="I21" s="58"/>
    </row>
    <row r="22" spans="1:11" x14ac:dyDescent="0.2">
      <c r="A22" s="16" t="s">
        <v>47</v>
      </c>
      <c r="B22" s="16" t="s">
        <v>21</v>
      </c>
      <c r="C22" s="50">
        <v>16.55</v>
      </c>
      <c r="D22" s="51">
        <v>55</v>
      </c>
      <c r="E22" s="17">
        <f t="shared" ref="E22" si="3">C22*D22</f>
        <v>910.25</v>
      </c>
      <c r="F22" s="60"/>
      <c r="G22" s="45" t="s">
        <v>15</v>
      </c>
      <c r="H22" s="66">
        <v>350</v>
      </c>
      <c r="I22" s="35">
        <f>$E$62/H22</f>
        <v>8.8086250285714289</v>
      </c>
    </row>
    <row r="23" spans="1:11" x14ac:dyDescent="0.2">
      <c r="A23" s="51"/>
      <c r="B23" s="51"/>
      <c r="C23" s="50"/>
      <c r="D23" s="51"/>
      <c r="E23" s="17"/>
      <c r="F23" s="60"/>
      <c r="G23" s="45" t="s">
        <v>18</v>
      </c>
      <c r="H23" s="66">
        <v>275</v>
      </c>
      <c r="I23" s="35">
        <f>$E$62/H23</f>
        <v>11.210977309090909</v>
      </c>
    </row>
    <row r="24" spans="1:11" x14ac:dyDescent="0.2">
      <c r="A24" s="51"/>
      <c r="B24" s="51"/>
      <c r="C24" s="50"/>
      <c r="D24" s="51"/>
      <c r="E24" s="17"/>
      <c r="F24" s="60"/>
      <c r="G24" s="45" t="s">
        <v>20</v>
      </c>
      <c r="H24" s="66">
        <v>150</v>
      </c>
      <c r="I24" s="35">
        <f>$E$62/H24</f>
        <v>20.5534584</v>
      </c>
    </row>
    <row r="25" spans="1:11" x14ac:dyDescent="0.2">
      <c r="A25" s="51"/>
      <c r="B25" s="51"/>
      <c r="C25" s="50"/>
      <c r="D25" s="51"/>
      <c r="E25" s="17"/>
      <c r="F25" s="60"/>
      <c r="G25" s="21"/>
      <c r="H25" s="41"/>
      <c r="I25" s="10"/>
    </row>
    <row r="26" spans="1:11" x14ac:dyDescent="0.2">
      <c r="A26" s="51"/>
      <c r="B26" s="51"/>
      <c r="C26" s="50"/>
      <c r="D26" s="51"/>
      <c r="E26" s="17"/>
      <c r="F26" s="60"/>
      <c r="G26" s="21"/>
      <c r="H26" s="41"/>
      <c r="I26" s="10"/>
    </row>
    <row r="27" spans="1:11" x14ac:dyDescent="0.2">
      <c r="A27" s="51"/>
      <c r="B27" s="51"/>
      <c r="C27" s="50"/>
      <c r="D27" s="51"/>
      <c r="E27" s="17"/>
      <c r="F27" s="60"/>
      <c r="G27" s="21"/>
      <c r="H27" s="41"/>
      <c r="I27" s="10"/>
    </row>
    <row r="28" spans="1:11" x14ac:dyDescent="0.2">
      <c r="A28" s="51"/>
      <c r="B28" s="51"/>
      <c r="C28" s="50"/>
      <c r="D28" s="51"/>
      <c r="E28" s="17"/>
      <c r="F28" s="60"/>
      <c r="G28" s="21"/>
      <c r="H28" s="41"/>
      <c r="I28" s="10"/>
    </row>
    <row r="29" spans="1:11" x14ac:dyDescent="0.2">
      <c r="A29" s="51"/>
      <c r="B29" s="51"/>
      <c r="C29" s="50"/>
      <c r="D29" s="51"/>
      <c r="E29" s="17"/>
      <c r="F29" s="60"/>
      <c r="G29" s="21"/>
      <c r="H29" s="41"/>
      <c r="I29" s="10"/>
    </row>
    <row r="30" spans="1:11" x14ac:dyDescent="0.2">
      <c r="A30" s="51"/>
      <c r="B30" s="51"/>
      <c r="C30" s="50"/>
      <c r="D30" s="51"/>
      <c r="E30" s="17"/>
      <c r="F30" s="60"/>
      <c r="G30" s="21"/>
      <c r="H30" s="41"/>
      <c r="I30" s="10"/>
    </row>
    <row r="31" spans="1:11" ht="15" x14ac:dyDescent="0.2">
      <c r="A31" s="16" t="s">
        <v>59</v>
      </c>
      <c r="B31" s="35">
        <f>SUM(E6:E22)</f>
        <v>2189.8065000000001</v>
      </c>
      <c r="C31" s="61">
        <v>6</v>
      </c>
      <c r="D31" s="62">
        <v>0.08</v>
      </c>
      <c r="E31" s="17">
        <f>B31*(C31/12)*D31</f>
        <v>87.59226000000001</v>
      </c>
      <c r="F31" s="8"/>
    </row>
    <row r="32" spans="1:11" x14ac:dyDescent="0.2">
      <c r="A32" s="27" t="s">
        <v>22</v>
      </c>
      <c r="B32" s="28"/>
      <c r="C32" s="28"/>
      <c r="D32" s="28"/>
      <c r="E32" s="29">
        <f>SUM(E6:E31)</f>
        <v>2277.39876</v>
      </c>
      <c r="F32" s="8"/>
    </row>
    <row r="33" spans="1:6" x14ac:dyDescent="0.2">
      <c r="A33" s="11"/>
      <c r="E33" s="10"/>
      <c r="F33" s="10"/>
    </row>
    <row r="34" spans="1:6" x14ac:dyDescent="0.2">
      <c r="A34" s="12" t="s">
        <v>23</v>
      </c>
      <c r="B34" s="15"/>
      <c r="C34" s="15"/>
      <c r="D34" s="15"/>
      <c r="E34" s="15"/>
      <c r="F34" s="10"/>
    </row>
    <row r="35" spans="1:6" x14ac:dyDescent="0.2">
      <c r="A35" s="39" t="s">
        <v>3</v>
      </c>
      <c r="B35" s="39" t="s">
        <v>4</v>
      </c>
      <c r="C35" s="39" t="s">
        <v>5</v>
      </c>
      <c r="D35" s="39" t="s">
        <v>6</v>
      </c>
      <c r="E35" s="40" t="s">
        <v>7</v>
      </c>
    </row>
    <row r="36" spans="1:6" x14ac:dyDescent="0.2">
      <c r="A36" s="16" t="s">
        <v>24</v>
      </c>
      <c r="B36" s="16" t="s">
        <v>25</v>
      </c>
      <c r="C36" s="50">
        <v>9.24</v>
      </c>
      <c r="D36" s="51">
        <v>1</v>
      </c>
      <c r="E36" s="17">
        <f>C36*D36</f>
        <v>9.24</v>
      </c>
      <c r="F36" s="59"/>
    </row>
    <row r="37" spans="1:6" x14ac:dyDescent="0.2">
      <c r="A37" s="16" t="s">
        <v>26</v>
      </c>
      <c r="B37" s="16" t="s">
        <v>25</v>
      </c>
      <c r="C37" s="50">
        <v>10.220000000000001</v>
      </c>
      <c r="D37" s="51">
        <v>4</v>
      </c>
      <c r="E37" s="17">
        <f t="shared" ref="E37:E53" si="4">C37*D37</f>
        <v>40.880000000000003</v>
      </c>
      <c r="F37" s="8"/>
    </row>
    <row r="38" spans="1:6" x14ac:dyDescent="0.2">
      <c r="A38" s="16" t="s">
        <v>44</v>
      </c>
      <c r="B38" s="16" t="s">
        <v>25</v>
      </c>
      <c r="C38" s="50">
        <v>17.3</v>
      </c>
      <c r="D38" s="51">
        <v>1</v>
      </c>
      <c r="E38" s="17">
        <f t="shared" si="4"/>
        <v>17.3</v>
      </c>
      <c r="F38" s="8"/>
    </row>
    <row r="39" spans="1:6" x14ac:dyDescent="0.2">
      <c r="A39" s="16" t="s">
        <v>27</v>
      </c>
      <c r="B39" s="16" t="s">
        <v>28</v>
      </c>
      <c r="C39" s="50">
        <v>23.87</v>
      </c>
      <c r="D39" s="51">
        <v>1</v>
      </c>
      <c r="E39" s="17">
        <f t="shared" si="4"/>
        <v>23.87</v>
      </c>
      <c r="F39" s="8"/>
    </row>
    <row r="40" spans="1:6" x14ac:dyDescent="0.2">
      <c r="A40" s="16" t="s">
        <v>29</v>
      </c>
      <c r="B40" s="16" t="s">
        <v>28</v>
      </c>
      <c r="C40" s="50">
        <v>19.91</v>
      </c>
      <c r="D40" s="51">
        <v>1</v>
      </c>
      <c r="E40" s="17">
        <f t="shared" si="4"/>
        <v>19.91</v>
      </c>
      <c r="F40" s="8"/>
    </row>
    <row r="41" spans="1:6" x14ac:dyDescent="0.2">
      <c r="A41" s="16" t="s">
        <v>46</v>
      </c>
      <c r="B41" s="16" t="s">
        <v>28</v>
      </c>
      <c r="C41" s="50">
        <v>35.1</v>
      </c>
      <c r="D41" s="51">
        <v>1</v>
      </c>
      <c r="E41" s="17">
        <f t="shared" si="4"/>
        <v>35.1</v>
      </c>
      <c r="F41" s="8"/>
    </row>
    <row r="42" spans="1:6" x14ac:dyDescent="0.2">
      <c r="A42" s="16" t="s">
        <v>30</v>
      </c>
      <c r="B42" s="16" t="s">
        <v>28</v>
      </c>
      <c r="C42" s="50">
        <v>37.6</v>
      </c>
      <c r="D42" s="51">
        <v>1</v>
      </c>
      <c r="E42" s="17">
        <f t="shared" si="4"/>
        <v>37.6</v>
      </c>
      <c r="F42" s="8"/>
    </row>
    <row r="43" spans="1:6" x14ac:dyDescent="0.2">
      <c r="A43" s="16" t="s">
        <v>31</v>
      </c>
      <c r="B43" s="16" t="s">
        <v>28</v>
      </c>
      <c r="C43" s="50">
        <v>12.28</v>
      </c>
      <c r="D43" s="51">
        <v>1</v>
      </c>
      <c r="E43" s="17">
        <f t="shared" si="4"/>
        <v>12.28</v>
      </c>
      <c r="F43" s="8"/>
    </row>
    <row r="44" spans="1:6" x14ac:dyDescent="0.2">
      <c r="A44" s="16" t="s">
        <v>32</v>
      </c>
      <c r="B44" s="16" t="s">
        <v>28</v>
      </c>
      <c r="C44" s="50">
        <v>23.69</v>
      </c>
      <c r="D44" s="51">
        <v>2</v>
      </c>
      <c r="E44" s="17">
        <f t="shared" si="4"/>
        <v>47.38</v>
      </c>
      <c r="F44" s="8"/>
    </row>
    <row r="45" spans="1:6" ht="15" x14ac:dyDescent="0.2">
      <c r="A45" s="16" t="s">
        <v>60</v>
      </c>
      <c r="B45" s="16" t="s">
        <v>67</v>
      </c>
      <c r="C45" s="50">
        <v>122.64</v>
      </c>
      <c r="D45" s="51">
        <v>1</v>
      </c>
      <c r="E45" s="17">
        <f t="shared" si="4"/>
        <v>122.64</v>
      </c>
      <c r="F45" s="8"/>
    </row>
    <row r="46" spans="1:6" ht="15" x14ac:dyDescent="0.2">
      <c r="A46" s="16" t="s">
        <v>61</v>
      </c>
      <c r="B46" s="16" t="s">
        <v>33</v>
      </c>
      <c r="C46" s="50">
        <v>6.57</v>
      </c>
      <c r="D46" s="51">
        <v>6</v>
      </c>
      <c r="E46" s="17">
        <f t="shared" si="4"/>
        <v>39.42</v>
      </c>
      <c r="F46" s="8"/>
    </row>
    <row r="47" spans="1:6" x14ac:dyDescent="0.2">
      <c r="A47" s="51"/>
      <c r="B47" s="51"/>
      <c r="C47" s="50"/>
      <c r="D47" s="51"/>
      <c r="E47" s="17"/>
      <c r="F47" s="8"/>
    </row>
    <row r="48" spans="1:6" x14ac:dyDescent="0.2">
      <c r="A48" s="51"/>
      <c r="B48" s="51"/>
      <c r="C48" s="50"/>
      <c r="D48" s="51"/>
      <c r="E48" s="17"/>
      <c r="F48" s="8"/>
    </row>
    <row r="49" spans="1:12" x14ac:dyDescent="0.2">
      <c r="A49" s="51"/>
      <c r="B49" s="51"/>
      <c r="C49" s="50"/>
      <c r="D49" s="51"/>
      <c r="E49" s="17"/>
      <c r="F49" s="8"/>
    </row>
    <row r="50" spans="1:12" x14ac:dyDescent="0.2">
      <c r="A50" s="51"/>
      <c r="B50" s="51"/>
      <c r="C50" s="50"/>
      <c r="D50" s="51"/>
      <c r="E50" s="17"/>
      <c r="F50" s="8"/>
    </row>
    <row r="51" spans="1:12" x14ac:dyDescent="0.2">
      <c r="A51" s="51"/>
      <c r="B51" s="51"/>
      <c r="C51" s="50"/>
      <c r="D51" s="51"/>
      <c r="E51" s="17"/>
      <c r="F51" s="8"/>
    </row>
    <row r="52" spans="1:12" x14ac:dyDescent="0.2">
      <c r="A52" s="51"/>
      <c r="B52" s="51"/>
      <c r="C52" s="50"/>
      <c r="D52" s="51"/>
      <c r="E52" s="17"/>
      <c r="F52" s="8"/>
    </row>
    <row r="53" spans="1:12" x14ac:dyDescent="0.2">
      <c r="A53" s="16" t="s">
        <v>73</v>
      </c>
      <c r="B53" s="16" t="s">
        <v>28</v>
      </c>
      <c r="C53" s="50">
        <v>125</v>
      </c>
      <c r="D53" s="51">
        <v>1</v>
      </c>
      <c r="E53" s="17">
        <f t="shared" si="4"/>
        <v>125</v>
      </c>
      <c r="F53" s="8"/>
    </row>
    <row r="54" spans="1:12" x14ac:dyDescent="0.2">
      <c r="A54" s="27" t="s">
        <v>34</v>
      </c>
      <c r="B54" s="28"/>
      <c r="C54" s="28"/>
      <c r="D54" s="28"/>
      <c r="E54" s="29">
        <f>SUM(E36:E53)</f>
        <v>530.62</v>
      </c>
      <c r="F54" s="8"/>
    </row>
    <row r="55" spans="1:12" x14ac:dyDescent="0.2">
      <c r="A55" s="11"/>
      <c r="E55" s="10"/>
      <c r="F55" s="8"/>
    </row>
    <row r="56" spans="1:12" x14ac:dyDescent="0.2">
      <c r="A56" s="12" t="s">
        <v>35</v>
      </c>
      <c r="B56" s="15"/>
      <c r="C56" s="15"/>
      <c r="D56" s="15"/>
      <c r="E56" s="15"/>
      <c r="F56" s="8"/>
    </row>
    <row r="57" spans="1:12" x14ac:dyDescent="0.2">
      <c r="A57" s="30" t="s">
        <v>3</v>
      </c>
      <c r="B57" s="30" t="s">
        <v>4</v>
      </c>
      <c r="C57" s="30" t="s">
        <v>5</v>
      </c>
      <c r="D57" s="30" t="s">
        <v>6</v>
      </c>
      <c r="E57" s="31" t="s">
        <v>7</v>
      </c>
      <c r="F57" s="8"/>
      <c r="G57" s="9"/>
      <c r="H57" s="9"/>
      <c r="I57" s="9"/>
      <c r="J57" s="9"/>
      <c r="K57" s="9"/>
      <c r="L57" s="9"/>
    </row>
    <row r="58" spans="1:12" ht="15" x14ac:dyDescent="0.2">
      <c r="A58" s="16" t="s">
        <v>64</v>
      </c>
      <c r="B58" s="16" t="s">
        <v>69</v>
      </c>
      <c r="C58" s="50">
        <v>0.5</v>
      </c>
      <c r="D58" s="52">
        <f>H8*2</f>
        <v>700</v>
      </c>
      <c r="E58" s="17">
        <f>C58*D58</f>
        <v>350</v>
      </c>
      <c r="F58" s="8"/>
      <c r="G58" s="9"/>
      <c r="H58" s="9"/>
      <c r="I58" s="9"/>
      <c r="J58" s="9"/>
      <c r="K58" s="9"/>
      <c r="L58" s="9"/>
    </row>
    <row r="59" spans="1:12" ht="15" x14ac:dyDescent="0.2">
      <c r="A59" s="16" t="s">
        <v>65</v>
      </c>
      <c r="B59" s="16" t="s">
        <v>69</v>
      </c>
      <c r="C59" s="50">
        <v>0.5</v>
      </c>
      <c r="D59" s="52">
        <f>H9*2</f>
        <v>550</v>
      </c>
      <c r="E59" s="17">
        <f>C59*D59</f>
        <v>275</v>
      </c>
      <c r="F59" s="8"/>
      <c r="L59" s="9"/>
    </row>
    <row r="60" spans="1:12" ht="15" x14ac:dyDescent="0.2">
      <c r="A60" s="16" t="s">
        <v>66</v>
      </c>
      <c r="B60" s="16" t="s">
        <v>69</v>
      </c>
      <c r="C60" s="50">
        <v>0.5</v>
      </c>
      <c r="D60" s="52">
        <f>H10*2</f>
        <v>300</v>
      </c>
      <c r="E60" s="17">
        <f>C60*D60</f>
        <v>150</v>
      </c>
      <c r="F60" s="8"/>
      <c r="L60" s="9"/>
    </row>
    <row r="61" spans="1:12" x14ac:dyDescent="0.2">
      <c r="E61" s="8"/>
      <c r="F61" s="3"/>
      <c r="L61" s="9"/>
    </row>
    <row r="62" spans="1:12" x14ac:dyDescent="0.2">
      <c r="A62" s="32" t="s">
        <v>74</v>
      </c>
      <c r="B62" s="33"/>
      <c r="C62" s="22"/>
      <c r="D62" s="22"/>
      <c r="E62" s="23">
        <f>E32+E54+E59</f>
        <v>3083.0187599999999</v>
      </c>
      <c r="L62" s="9"/>
    </row>
    <row r="63" spans="1:12" x14ac:dyDescent="0.2">
      <c r="A63" s="32" t="s">
        <v>75</v>
      </c>
      <c r="B63" s="33"/>
      <c r="C63" s="22"/>
      <c r="D63" s="22"/>
      <c r="E63" s="23">
        <f>(J7*H9)</f>
        <v>3712.5</v>
      </c>
      <c r="L63" s="9"/>
    </row>
    <row r="64" spans="1:12" x14ac:dyDescent="0.2">
      <c r="A64" s="32" t="s">
        <v>76</v>
      </c>
      <c r="B64" s="34"/>
      <c r="C64" s="24"/>
      <c r="D64" s="24"/>
      <c r="E64" s="25">
        <f>SUM(E63-E62)</f>
        <v>629.48124000000007</v>
      </c>
      <c r="L64" s="9"/>
    </row>
    <row r="65" spans="1:12" x14ac:dyDescent="0.2">
      <c r="L65" s="9"/>
    </row>
    <row r="66" spans="1:12" ht="15" x14ac:dyDescent="0.2">
      <c r="A66" s="26" t="s">
        <v>62</v>
      </c>
      <c r="L66" s="9"/>
    </row>
    <row r="67" spans="1:12" x14ac:dyDescent="0.2">
      <c r="L67" s="9"/>
    </row>
    <row r="68" spans="1:12" ht="15" x14ac:dyDescent="0.2">
      <c r="A68" s="26" t="s">
        <v>63</v>
      </c>
      <c r="B68" s="2"/>
      <c r="C68" s="2"/>
      <c r="D68" s="2"/>
      <c r="E68" s="3"/>
      <c r="L68" s="9"/>
    </row>
    <row r="69" spans="1:12" x14ac:dyDescent="0.2">
      <c r="A69" s="1" t="s">
        <v>36</v>
      </c>
      <c r="L69" s="9"/>
    </row>
    <row r="70" spans="1:12" x14ac:dyDescent="0.2">
      <c r="L70" s="9"/>
    </row>
    <row r="71" spans="1:12" ht="15" x14ac:dyDescent="0.2">
      <c r="A71" s="26" t="s">
        <v>68</v>
      </c>
    </row>
  </sheetData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Bruce, Nathaniel</cp:lastModifiedBy>
  <cp:revision/>
  <dcterms:created xsi:type="dcterms:W3CDTF">2000-09-13T10:07:55Z</dcterms:created>
  <dcterms:modified xsi:type="dcterms:W3CDTF">2023-11-16T18:52:34Z</dcterms:modified>
  <cp:category/>
  <cp:contentStatus/>
</cp:coreProperties>
</file>