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0" documentId="13_ncr:1_{4ABFA6E8-C0DF-4D56-823C-49902E50B498}" xr6:coauthVersionLast="47" xr6:coauthVersionMax="47" xr10:uidLastSave="{00000000-0000-0000-0000-000000000000}"/>
  <bookViews>
    <workbookView xWindow="-120" yWindow="-120" windowWidth="20730" windowHeight="11160" xr2:uid="{DA5C8183-0302-4B00-A939-AFD86D101A41}"/>
  </bookViews>
  <sheets>
    <sheet name="Estimated" sheetId="2" r:id="rId1"/>
    <sheet name="Actu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I16" i="2"/>
  <c r="J17" i="2"/>
  <c r="I17" i="2"/>
  <c r="E17" i="2"/>
  <c r="E52" i="1"/>
  <c r="E39" i="2"/>
  <c r="E42" i="1"/>
  <c r="E35" i="2"/>
  <c r="E9" i="2"/>
  <c r="E9" i="1"/>
  <c r="E34" i="2"/>
  <c r="E33" i="2"/>
  <c r="E31" i="2"/>
  <c r="E30" i="2"/>
  <c r="E29" i="2"/>
  <c r="E28" i="2"/>
  <c r="E27" i="2"/>
  <c r="E26" i="2"/>
  <c r="E25" i="2"/>
  <c r="E24" i="2"/>
  <c r="E23" i="2"/>
  <c r="E36" i="2" s="1"/>
  <c r="E16" i="2"/>
  <c r="E15" i="2"/>
  <c r="E14" i="2"/>
  <c r="E19" i="2" s="1"/>
  <c r="E38" i="2" s="1"/>
  <c r="E13" i="2"/>
  <c r="E12" i="2"/>
  <c r="E11" i="2"/>
  <c r="E10" i="2"/>
  <c r="E8" i="2"/>
  <c r="E7" i="2"/>
  <c r="E6" i="2"/>
  <c r="B18" i="2" s="1"/>
  <c r="E18" i="2" s="1"/>
  <c r="E6" i="1"/>
  <c r="B25" i="1" s="1"/>
  <c r="E25" i="1" s="1"/>
  <c r="E48" i="1"/>
  <c r="E47" i="1"/>
  <c r="E46" i="1"/>
  <c r="E49" i="1" s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7" i="1"/>
  <c r="I10" i="2" l="1"/>
  <c r="I18" i="2" s="1"/>
  <c r="J10" i="2"/>
  <c r="J18" i="2" s="1"/>
  <c r="I23" i="2"/>
  <c r="I8" i="2"/>
  <c r="I24" i="2"/>
  <c r="K8" i="2"/>
  <c r="K16" i="2" s="1"/>
  <c r="J9" i="2"/>
  <c r="I9" i="2"/>
  <c r="K10" i="2"/>
  <c r="K18" i="2" s="1"/>
  <c r="K9" i="2"/>
  <c r="K17" i="2" s="1"/>
  <c r="J8" i="2"/>
  <c r="J16" i="2" s="1"/>
  <c r="E40" i="2"/>
  <c r="E26" i="1"/>
  <c r="E51" i="1" s="1"/>
  <c r="K9" i="1" l="1"/>
  <c r="K17" i="1" s="1"/>
  <c r="K10" i="1"/>
  <c r="K18" i="1" s="1"/>
  <c r="I9" i="1"/>
  <c r="I17" i="1" s="1"/>
  <c r="J9" i="1"/>
  <c r="J17" i="1" s="1"/>
  <c r="I8" i="1"/>
  <c r="I16" i="1" s="1"/>
  <c r="I24" i="1"/>
  <c r="I10" i="1"/>
  <c r="I18" i="1" s="1"/>
  <c r="I22" i="1"/>
  <c r="I23" i="1"/>
  <c r="J10" i="1"/>
  <c r="J18" i="1" s="1"/>
  <c r="J8" i="1"/>
  <c r="J16" i="1" s="1"/>
  <c r="E53" i="1"/>
  <c r="K8" i="1"/>
  <c r="K16" i="1" s="1"/>
</calcChain>
</file>

<file path=xl/sharedStrings.xml><?xml version="1.0" encoding="utf-8"?>
<sst xmlns="http://schemas.openxmlformats.org/spreadsheetml/2006/main" count="194" uniqueCount="67">
  <si>
    <t>PICKLING CUCUMBERS - MACHINE HARVEST</t>
  </si>
  <si>
    <t>University of Delaware Cooperative Extension Vegetable Crop Budget</t>
  </si>
  <si>
    <t>Actual Costs - Enter your actual information in the yellow highlighted cells.</t>
  </si>
  <si>
    <t>VARIABLE COSTS</t>
  </si>
  <si>
    <t>Input/Item</t>
  </si>
  <si>
    <t>Unit</t>
  </si>
  <si>
    <t>Price/Unit</t>
  </si>
  <si>
    <t>Units/A</t>
  </si>
  <si>
    <t>Cost/Acre</t>
  </si>
  <si>
    <t>Price Assumptions ($/bu)</t>
  </si>
  <si>
    <t>Nitrogen</t>
  </si>
  <si>
    <t>lbs</t>
  </si>
  <si>
    <t>High</t>
  </si>
  <si>
    <t>Average</t>
  </si>
  <si>
    <t>Low</t>
  </si>
  <si>
    <t>Phosphorous</t>
  </si>
  <si>
    <t>Yield Assumptions (bu/A)</t>
  </si>
  <si>
    <t>Potassium</t>
  </si>
  <si>
    <t>Excellent</t>
  </si>
  <si>
    <t>Lime (prorated over 3 years)</t>
  </si>
  <si>
    <t>ton</t>
  </si>
  <si>
    <t>Expected</t>
  </si>
  <si>
    <t>Seed</t>
  </si>
  <si>
    <t>thousand</t>
  </si>
  <si>
    <t>Poor</t>
  </si>
  <si>
    <t>Herbicide - Curbit</t>
  </si>
  <si>
    <t>pint</t>
  </si>
  <si>
    <t>Herbicide - Command</t>
  </si>
  <si>
    <t>oz</t>
  </si>
  <si>
    <t>Insecticide</t>
  </si>
  <si>
    <t>Fungicide - Previcur Flex</t>
  </si>
  <si>
    <t>Fungicide - Bravo</t>
  </si>
  <si>
    <t>acre</t>
  </si>
  <si>
    <r>
      <t>Bee Rental</t>
    </r>
    <r>
      <rPr>
        <vertAlign val="superscript"/>
        <sz val="10"/>
        <rFont val="Calibri"/>
        <family val="2"/>
      </rPr>
      <t>1</t>
    </r>
  </si>
  <si>
    <t>colony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</si>
  <si>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</si>
  <si>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</si>
  <si>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</si>
  <si>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</si>
  <si>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</si>
  <si>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</si>
  <si>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</si>
  <si>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t>Tillage/Chisel</t>
  </si>
  <si>
    <t>Disk &amp; Harrowing</t>
  </si>
  <si>
    <t>Side-dress/Topdress</t>
  </si>
  <si>
    <t>Planting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</si>
  <si>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</si>
  <si>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</si>
  <si>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</si>
  <si>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</si>
  <si>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</si>
  <si>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 xml:space="preserve">Harvesting </t>
  </si>
  <si>
    <t>Hauling</t>
  </si>
  <si>
    <t>Total Fixed Costs</t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</si>
  <si>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</si>
  <si>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</si>
  <si>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Use accompanying irrigation cost calculator to determine your irrigation costs.</t>
  </si>
  <si>
    <t>Estimated Costs - Do not make changes here.</t>
  </si>
  <si>
    <t>Net Returns Based On Example Costs</t>
  </si>
  <si>
    <t>Net Returns</t>
  </si>
  <si>
    <t>Land Charge</t>
  </si>
  <si>
    <t xml:space="preserve">Breakeven Price at Different </t>
  </si>
  <si>
    <t>Profit or Loss Per Bushel On Example Costs</t>
  </si>
  <si>
    <t>Total Costs</t>
  </si>
  <si>
    <t>Expected Gross Revenue at Average Price</t>
  </si>
  <si>
    <t>Fungicide - Orondis Ultra</t>
  </si>
  <si>
    <r>
      <t xml:space="preserve">1 </t>
    </r>
    <r>
      <rPr>
        <sz val="10"/>
        <rFont val="Calibri"/>
        <family val="2"/>
      </rPr>
      <t>Fee for short term rental (~15 days) during the pollination period.  Season long rental is in the range of $100 - $150 per colony.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</si>
</sst>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4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6" fillId="2" borderId="4" xfId="0" applyFont="1" applyFill="1" applyBorder="1"/>
    <xf numFmtId="0" fontId="8" fillId="0" borderId="6" xfId="0" applyFont="1" applyBorder="1"/>
    <xf numFmtId="164" fontId="3" fillId="0" borderId="0" xfId="0" applyNumberFormat="1" applyFont="1" applyAlignment="1">
      <alignment horizontal="left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8" fillId="0" borderId="0" xfId="0" applyFont="1" applyAlignment="1">
      <alignment horizontal="right"/>
    </xf>
    <xf numFmtId="0" fontId="9" fillId="2" borderId="6" xfId="0" applyFont="1" applyFill="1" applyBorder="1"/>
    <xf numFmtId="0" fontId="9" fillId="2" borderId="8" xfId="0" applyFont="1" applyFill="1" applyBorder="1"/>
    <xf numFmtId="0" fontId="3" fillId="0" borderId="8" xfId="0" applyFont="1" applyBorder="1"/>
    <xf numFmtId="164" fontId="3" fillId="0" borderId="7" xfId="0" applyNumberFormat="1" applyFont="1" applyBorder="1" applyAlignment="1">
      <alignment horizontal="center"/>
    </xf>
    <xf numFmtId="0" fontId="11" fillId="2" borderId="8" xfId="0" applyFont="1" applyFill="1" applyBorder="1"/>
    <xf numFmtId="0" fontId="12" fillId="0" borderId="8" xfId="0" applyFont="1" applyBorder="1"/>
    <xf numFmtId="164" fontId="8" fillId="4" borderId="7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3" fillId="0" borderId="1" xfId="0" applyNumberFormat="1" applyFont="1" applyBorder="1"/>
    <xf numFmtId="0" fontId="8" fillId="0" borderId="7" xfId="0" applyFont="1" applyBorder="1"/>
    <xf numFmtId="10" fontId="3" fillId="3" borderId="1" xfId="0" applyNumberFormat="1" applyFont="1" applyFill="1" applyBorder="1"/>
    <xf numFmtId="1" fontId="3" fillId="3" borderId="1" xfId="0" applyNumberFormat="1" applyFont="1" applyFill="1" applyBorder="1"/>
    <xf numFmtId="0" fontId="3" fillId="0" borderId="0" xfId="0" applyFont="1" applyProtection="1">
      <protection locked="0"/>
    </xf>
    <xf numFmtId="0" fontId="8" fillId="0" borderId="1" xfId="0" applyFont="1" applyBorder="1"/>
    <xf numFmtId="0" fontId="6" fillId="5" borderId="0" xfId="0" applyFont="1" applyFill="1"/>
    <xf numFmtId="0" fontId="6" fillId="5" borderId="4" xfId="0" applyFont="1" applyFill="1" applyBorder="1"/>
    <xf numFmtId="164" fontId="3" fillId="5" borderId="0" xfId="0" applyNumberFormat="1" applyFont="1" applyFill="1"/>
    <xf numFmtId="0" fontId="14" fillId="5" borderId="0" xfId="0" applyFont="1" applyFill="1"/>
    <xf numFmtId="0" fontId="15" fillId="0" borderId="0" xfId="0" applyFont="1"/>
    <xf numFmtId="0" fontId="3" fillId="6" borderId="1" xfId="0" applyFont="1" applyFill="1" applyBorder="1" applyProtection="1">
      <protection locked="0"/>
    </xf>
    <xf numFmtId="164" fontId="3" fillId="6" borderId="1" xfId="0" applyNumberFormat="1" applyFont="1" applyFill="1" applyBorder="1" applyProtection="1">
      <protection locked="0"/>
    </xf>
    <xf numFmtId="10" fontId="3" fillId="6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8" fillId="6" borderId="7" xfId="0" applyFont="1" applyFill="1" applyBorder="1" applyProtection="1">
      <protection locked="0"/>
    </xf>
    <xf numFmtId="8" fontId="8" fillId="6" borderId="5" xfId="0" applyNumberFormat="1" applyFont="1" applyFill="1" applyBorder="1" applyAlignment="1" applyProtection="1">
      <alignment horizontal="center"/>
      <protection locked="0"/>
    </xf>
    <xf numFmtId="164" fontId="8" fillId="6" borderId="5" xfId="0" applyNumberFormat="1" applyFont="1" applyFill="1" applyBorder="1" applyAlignment="1" applyProtection="1">
      <alignment horizontal="center"/>
      <protection locked="0"/>
    </xf>
    <xf numFmtId="8" fontId="8" fillId="6" borderId="5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0" fontId="8" fillId="6" borderId="1" xfId="0" applyFont="1" applyFill="1" applyBorder="1"/>
    <xf numFmtId="0" fontId="8" fillId="7" borderId="1" xfId="0" applyFont="1" applyFill="1" applyBorder="1"/>
    <xf numFmtId="164" fontId="8" fillId="7" borderId="1" xfId="0" applyNumberFormat="1" applyFont="1" applyFill="1" applyBorder="1" applyAlignment="1">
      <alignment horizontal="center"/>
    </xf>
    <xf numFmtId="0" fontId="8" fillId="7" borderId="6" xfId="0" applyFont="1" applyFill="1" applyBorder="1" applyAlignment="1">
      <alignment horizontal="right"/>
    </xf>
    <xf numFmtId="0" fontId="3" fillId="7" borderId="8" xfId="0" applyFont="1" applyFill="1" applyBorder="1"/>
    <xf numFmtId="164" fontId="3" fillId="7" borderId="7" xfId="0" applyNumberFormat="1" applyFont="1" applyFill="1" applyBorder="1"/>
    <xf numFmtId="8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</cellXfs>
  <cellStyles count="3">
    <cellStyle name="Currency 2" xfId="2" xr:uid="{832E5785-A406-4168-B503-F37B7F9DCEDA}"/>
    <cellStyle name="Normal" xfId="0" builtinId="0"/>
    <cellStyle name="Normal 2" xfId="1" xr:uid="{C209FB62-1FE1-42EB-91BF-C939861F0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AC0A-C751-4E36-80C4-3E5250E1A64E}">
  <dimension ref="A1:N47"/>
  <sheetViews>
    <sheetView tabSelected="1" workbookViewId="0">
      <selection activeCell="F2" sqref="F2"/>
    </sheetView>
  </sheetViews>
  <sheetFormatPr defaultRowHeight="15" x14ac:dyDescent="0.25"/>
  <cols>
    <col min="1" max="1" width="23.7109375" customWidth="1"/>
    <col min="2" max="2" width="12" customWidth="1"/>
    <col min="8" max="8" width="16.28515625" customWidth="1"/>
  </cols>
  <sheetData>
    <row r="1" spans="1:14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1" t="s">
        <v>57</v>
      </c>
      <c r="B3" s="5"/>
      <c r="C3" s="3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6" t="s">
        <v>3</v>
      </c>
      <c r="B4" s="7"/>
      <c r="C4" s="7"/>
      <c r="D4" s="7"/>
      <c r="E4" s="8"/>
      <c r="F4" s="3"/>
      <c r="G4" s="3"/>
      <c r="H4" s="1" t="s">
        <v>58</v>
      </c>
      <c r="I4" s="9"/>
      <c r="J4" s="9"/>
      <c r="K4" s="9"/>
      <c r="L4" s="3"/>
      <c r="M4" s="3"/>
      <c r="N4" s="3"/>
    </row>
    <row r="5" spans="1:14" x14ac:dyDescent="0.25">
      <c r="A5" s="59" t="s">
        <v>4</v>
      </c>
      <c r="B5" s="59" t="s">
        <v>5</v>
      </c>
      <c r="C5" s="59" t="s">
        <v>6</v>
      </c>
      <c r="D5" s="59" t="s">
        <v>7</v>
      </c>
      <c r="E5" s="60" t="s">
        <v>8</v>
      </c>
      <c r="F5" s="10"/>
      <c r="G5" s="3"/>
      <c r="H5" s="3"/>
      <c r="I5" s="11"/>
      <c r="J5" s="12" t="s">
        <v>9</v>
      </c>
      <c r="K5" s="13"/>
      <c r="L5" s="9"/>
      <c r="M5" s="9"/>
      <c r="N5" s="9"/>
    </row>
    <row r="6" spans="1:14" x14ac:dyDescent="0.25">
      <c r="A6" s="14" t="s">
        <v>10</v>
      </c>
      <c r="B6" s="14" t="s">
        <v>11</v>
      </c>
      <c r="C6" s="38">
        <v>1.02</v>
      </c>
      <c r="D6" s="14">
        <v>70</v>
      </c>
      <c r="E6" s="15">
        <f t="shared" ref="E6:E13" si="0">(C6*D6)</f>
        <v>71.400000000000006</v>
      </c>
      <c r="F6" s="16"/>
      <c r="G6" s="17"/>
      <c r="H6" s="17"/>
      <c r="I6" s="18" t="s">
        <v>12</v>
      </c>
      <c r="J6" s="19" t="s">
        <v>13</v>
      </c>
      <c r="K6" s="18" t="s">
        <v>14</v>
      </c>
      <c r="L6" s="3"/>
      <c r="M6" s="3"/>
      <c r="N6" s="3"/>
    </row>
    <row r="7" spans="1:14" x14ac:dyDescent="0.25">
      <c r="A7" s="14" t="s">
        <v>15</v>
      </c>
      <c r="B7" s="14" t="s">
        <v>11</v>
      </c>
      <c r="C7" s="38">
        <v>0.89</v>
      </c>
      <c r="D7" s="14">
        <v>50</v>
      </c>
      <c r="E7" s="15">
        <f t="shared" si="0"/>
        <v>44.5</v>
      </c>
      <c r="F7" s="16"/>
      <c r="G7" s="20" t="s">
        <v>16</v>
      </c>
      <c r="H7" s="6"/>
      <c r="I7" s="64">
        <v>6.5</v>
      </c>
      <c r="J7" s="65">
        <v>6</v>
      </c>
      <c r="K7" s="64">
        <v>5.5</v>
      </c>
      <c r="L7" s="3"/>
      <c r="M7" s="3"/>
      <c r="N7" s="3"/>
    </row>
    <row r="8" spans="1:14" x14ac:dyDescent="0.25">
      <c r="A8" s="14" t="s">
        <v>17</v>
      </c>
      <c r="B8" s="14" t="s">
        <v>11</v>
      </c>
      <c r="C8" s="38">
        <v>0.69</v>
      </c>
      <c r="D8" s="14">
        <v>100</v>
      </c>
      <c r="E8" s="15">
        <f t="shared" si="0"/>
        <v>69</v>
      </c>
      <c r="F8" s="16"/>
      <c r="G8" s="21" t="s">
        <v>18</v>
      </c>
      <c r="H8" s="39">
        <v>250</v>
      </c>
      <c r="I8" s="38">
        <f>SUM(I7*H8)-E38</f>
        <v>530.24182500000006</v>
      </c>
      <c r="J8" s="38">
        <f>SUM(J7*H8)-E38</f>
        <v>405.24182500000006</v>
      </c>
      <c r="K8" s="38">
        <f>SUM(K7*H8)-E38</f>
        <v>280.24182500000006</v>
      </c>
      <c r="L8" s="3"/>
      <c r="M8" s="3"/>
      <c r="N8" s="3"/>
    </row>
    <row r="9" spans="1:14" x14ac:dyDescent="0.25">
      <c r="A9" s="14" t="s">
        <v>19</v>
      </c>
      <c r="B9" s="14" t="s">
        <v>20</v>
      </c>
      <c r="C9" s="38">
        <v>36</v>
      </c>
      <c r="D9" s="14">
        <v>1</v>
      </c>
      <c r="E9" s="15">
        <f>(C9*D9)/3</f>
        <v>12</v>
      </c>
      <c r="F9" s="16"/>
      <c r="G9" s="21" t="s">
        <v>21</v>
      </c>
      <c r="H9" s="39">
        <v>200</v>
      </c>
      <c r="I9" s="38">
        <f>SUM(I7*H9)-E38</f>
        <v>205.24182500000006</v>
      </c>
      <c r="J9" s="38">
        <f>SUM(J7*H9)-E38</f>
        <v>105.24182500000006</v>
      </c>
      <c r="K9" s="38">
        <f>SUM(K7*H9)-E38</f>
        <v>5.2418250000000626</v>
      </c>
      <c r="L9" s="3"/>
      <c r="M9" s="3"/>
      <c r="N9" s="3"/>
    </row>
    <row r="10" spans="1:14" x14ac:dyDescent="0.25">
      <c r="A10" s="14" t="s">
        <v>22</v>
      </c>
      <c r="B10" s="14" t="s">
        <v>23</v>
      </c>
      <c r="C10" s="38">
        <v>4.3499999999999996</v>
      </c>
      <c r="D10" s="14">
        <v>58</v>
      </c>
      <c r="E10" s="15">
        <f t="shared" si="0"/>
        <v>252.29999999999998</v>
      </c>
      <c r="F10" s="16"/>
      <c r="G10" s="21" t="s">
        <v>24</v>
      </c>
      <c r="H10" s="39">
        <v>150</v>
      </c>
      <c r="I10" s="38">
        <f>SUM(I7*H10)-E38</f>
        <v>-119.75817499999994</v>
      </c>
      <c r="J10" s="38">
        <f>SUM(J7*H10)-E38</f>
        <v>-194.75817499999994</v>
      </c>
      <c r="K10" s="38">
        <f>SUM(K7*H10)-E38</f>
        <v>-269.75817499999994</v>
      </c>
      <c r="L10" s="3"/>
      <c r="M10" s="3"/>
      <c r="N10" s="3"/>
    </row>
    <row r="11" spans="1:14" x14ac:dyDescent="0.25">
      <c r="A11" s="14" t="s">
        <v>25</v>
      </c>
      <c r="B11" s="14" t="s">
        <v>26</v>
      </c>
      <c r="C11" s="38">
        <v>5.87</v>
      </c>
      <c r="D11" s="14">
        <v>1.2</v>
      </c>
      <c r="E11" s="15">
        <f t="shared" si="0"/>
        <v>7.0439999999999996</v>
      </c>
      <c r="F11" s="16"/>
      <c r="L11" s="3"/>
      <c r="M11" s="3"/>
      <c r="N11" s="3"/>
    </row>
    <row r="12" spans="1:14" ht="15.75" x14ac:dyDescent="0.25">
      <c r="A12" s="14" t="s">
        <v>27</v>
      </c>
      <c r="B12" s="14" t="s">
        <v>28</v>
      </c>
      <c r="C12" s="38">
        <v>1.03</v>
      </c>
      <c r="D12" s="14">
        <v>4</v>
      </c>
      <c r="E12" s="15">
        <f t="shared" si="0"/>
        <v>4.12</v>
      </c>
      <c r="F12" s="16"/>
      <c r="H12" s="48" t="s">
        <v>62</v>
      </c>
      <c r="L12" s="3"/>
      <c r="M12" s="3"/>
    </row>
    <row r="13" spans="1:14" x14ac:dyDescent="0.25">
      <c r="A13" s="14" t="s">
        <v>29</v>
      </c>
      <c r="B13" s="14"/>
      <c r="C13" s="38"/>
      <c r="D13" s="14"/>
      <c r="E13" s="15">
        <f t="shared" si="0"/>
        <v>0</v>
      </c>
      <c r="F13" s="16"/>
      <c r="G13" s="3"/>
      <c r="H13" s="3"/>
      <c r="I13" s="11"/>
      <c r="J13" s="12" t="s">
        <v>9</v>
      </c>
      <c r="K13" s="13"/>
      <c r="L13" s="3"/>
      <c r="M13" s="3"/>
    </row>
    <row r="14" spans="1:14" x14ac:dyDescent="0.25">
      <c r="A14" s="14" t="s">
        <v>30</v>
      </c>
      <c r="B14" s="14" t="s">
        <v>26</v>
      </c>
      <c r="C14" s="38">
        <v>8.11</v>
      </c>
      <c r="D14" s="14">
        <v>3</v>
      </c>
      <c r="E14" s="15">
        <f>(C14*D14)</f>
        <v>24.33</v>
      </c>
      <c r="F14" s="22"/>
      <c r="I14" s="18" t="s">
        <v>12</v>
      </c>
      <c r="J14" s="19" t="s">
        <v>13</v>
      </c>
      <c r="K14" s="18" t="s">
        <v>14</v>
      </c>
      <c r="L14" s="3"/>
      <c r="M14" s="3"/>
    </row>
    <row r="15" spans="1:14" x14ac:dyDescent="0.25">
      <c r="A15" s="14" t="s">
        <v>31</v>
      </c>
      <c r="B15" s="14" t="s">
        <v>26</v>
      </c>
      <c r="C15" s="38">
        <v>4.13</v>
      </c>
      <c r="D15" s="14">
        <v>4</v>
      </c>
      <c r="E15" s="15">
        <f>(C15*D15)</f>
        <v>16.52</v>
      </c>
      <c r="F15" s="22"/>
      <c r="G15" s="45" t="s">
        <v>16</v>
      </c>
      <c r="H15" s="44"/>
      <c r="I15" s="64">
        <v>6.5</v>
      </c>
      <c r="J15" s="65">
        <v>6</v>
      </c>
      <c r="K15" s="64">
        <v>5.5</v>
      </c>
      <c r="L15" s="3"/>
      <c r="M15" s="3"/>
    </row>
    <row r="16" spans="1:14" x14ac:dyDescent="0.25">
      <c r="A16" s="14" t="s">
        <v>65</v>
      </c>
      <c r="B16" s="14" t="s">
        <v>28</v>
      </c>
      <c r="C16" s="38">
        <v>4.6900000000000004</v>
      </c>
      <c r="D16" s="14">
        <v>8</v>
      </c>
      <c r="E16" s="15">
        <f>(C16*D16)</f>
        <v>37.520000000000003</v>
      </c>
      <c r="F16" s="22"/>
      <c r="G16" s="21" t="s">
        <v>18</v>
      </c>
      <c r="H16" s="43">
        <v>250</v>
      </c>
      <c r="I16" s="38">
        <f>I8/$H$8</f>
        <v>2.1209673000000002</v>
      </c>
      <c r="J16" s="38">
        <f>J8/$H$8</f>
        <v>1.6209673000000002</v>
      </c>
      <c r="K16" s="38">
        <f>K8/$H$8</f>
        <v>1.1209673000000002</v>
      </c>
      <c r="L16" s="3"/>
      <c r="M16" s="3"/>
    </row>
    <row r="17" spans="1:14" ht="15.75" x14ac:dyDescent="0.25">
      <c r="A17" s="14" t="s">
        <v>33</v>
      </c>
      <c r="B17" s="14" t="s">
        <v>34</v>
      </c>
      <c r="C17" s="38">
        <v>70</v>
      </c>
      <c r="D17" s="14">
        <v>1</v>
      </c>
      <c r="E17" s="15">
        <f>(C17*D17)</f>
        <v>70</v>
      </c>
      <c r="F17" s="16"/>
      <c r="G17" s="21" t="s">
        <v>21</v>
      </c>
      <c r="H17" s="43">
        <v>200</v>
      </c>
      <c r="I17" s="38">
        <f>I9/$H$9</f>
        <v>1.0262091250000003</v>
      </c>
      <c r="J17" s="38">
        <f>J9/$H$9</f>
        <v>0.52620912500000028</v>
      </c>
      <c r="K17" s="38">
        <f>K9/$H$9</f>
        <v>2.6209125000000312E-2</v>
      </c>
      <c r="L17" s="3"/>
      <c r="M17" s="3"/>
      <c r="N17" s="3"/>
    </row>
    <row r="18" spans="1:14" ht="15.75" x14ac:dyDescent="0.25">
      <c r="A18" s="23" t="s">
        <v>35</v>
      </c>
      <c r="B18" s="24">
        <f>SUM(E6:E17)</f>
        <v>608.73399999999992</v>
      </c>
      <c r="C18" s="40">
        <v>2.5000000000000001E-2</v>
      </c>
      <c r="D18" s="41">
        <v>6</v>
      </c>
      <c r="E18" s="25">
        <f>B18*(D18/12)*C18</f>
        <v>7.6091749999999996</v>
      </c>
      <c r="F18" s="16"/>
      <c r="G18" s="21" t="s">
        <v>24</v>
      </c>
      <c r="H18" s="43">
        <v>150</v>
      </c>
      <c r="I18" s="38">
        <f>I10/$H$10</f>
        <v>-0.79838783333333296</v>
      </c>
      <c r="J18" s="38">
        <f>J10/$H$10</f>
        <v>-1.298387833333333</v>
      </c>
      <c r="K18" s="38">
        <f>K10/$H$10</f>
        <v>-1.798387833333333</v>
      </c>
      <c r="L18" s="3"/>
      <c r="M18" s="3"/>
      <c r="N18" s="3"/>
    </row>
    <row r="19" spans="1:14" x14ac:dyDescent="0.25">
      <c r="A19" s="61" t="s">
        <v>36</v>
      </c>
      <c r="B19" s="62"/>
      <c r="C19" s="62"/>
      <c r="D19" s="62"/>
      <c r="E19" s="63">
        <f>SUM(E6:E18)</f>
        <v>616.34317499999997</v>
      </c>
      <c r="F19" s="26"/>
      <c r="L19" s="3"/>
      <c r="M19" s="3"/>
      <c r="N19" s="3"/>
    </row>
    <row r="20" spans="1:14" x14ac:dyDescent="0.25">
      <c r="A20" s="27"/>
      <c r="B20" s="3"/>
      <c r="C20" s="3"/>
      <c r="D20" s="3"/>
      <c r="E20" s="26"/>
      <c r="F20" s="26"/>
      <c r="G20" s="47" t="s">
        <v>61</v>
      </c>
      <c r="H20" s="44"/>
      <c r="I20" s="44"/>
      <c r="L20" s="3"/>
      <c r="M20" s="3"/>
      <c r="N20" s="3"/>
    </row>
    <row r="21" spans="1:14" x14ac:dyDescent="0.25">
      <c r="A21" s="6" t="s">
        <v>37</v>
      </c>
      <c r="B21" s="11"/>
      <c r="C21" s="11"/>
      <c r="D21" s="11"/>
      <c r="E21" s="11"/>
      <c r="F21" s="3"/>
      <c r="G21" s="45" t="s">
        <v>16</v>
      </c>
      <c r="H21" s="44"/>
      <c r="I21" s="46"/>
      <c r="L21" s="3"/>
      <c r="M21" s="3"/>
      <c r="N21" s="3"/>
    </row>
    <row r="22" spans="1:14" x14ac:dyDescent="0.25">
      <c r="A22" s="59" t="s">
        <v>4</v>
      </c>
      <c r="B22" s="59" t="s">
        <v>5</v>
      </c>
      <c r="C22" s="59" t="s">
        <v>6</v>
      </c>
      <c r="D22" s="59" t="s">
        <v>7</v>
      </c>
      <c r="E22" s="60" t="s">
        <v>8</v>
      </c>
      <c r="F22" s="10"/>
      <c r="G22" s="21" t="s">
        <v>18</v>
      </c>
      <c r="H22" s="43">
        <v>250</v>
      </c>
      <c r="I22" s="38">
        <f>$E$38/H8</f>
        <v>4.3790326999999998</v>
      </c>
      <c r="L22" s="3"/>
      <c r="M22" s="3"/>
      <c r="N22" s="3"/>
    </row>
    <row r="23" spans="1:14" x14ac:dyDescent="0.25">
      <c r="A23" s="14" t="s">
        <v>38</v>
      </c>
      <c r="B23" s="14" t="s">
        <v>39</v>
      </c>
      <c r="C23" s="38">
        <v>9.240000000000002</v>
      </c>
      <c r="D23" s="14">
        <v>1</v>
      </c>
      <c r="E23" s="15">
        <f>C23*D23</f>
        <v>9.240000000000002</v>
      </c>
      <c r="F23" s="16"/>
      <c r="G23" s="21" t="s">
        <v>21</v>
      </c>
      <c r="H23" s="43">
        <v>200</v>
      </c>
      <c r="I23" s="38">
        <f>$E$38/H9</f>
        <v>5.4737908749999997</v>
      </c>
      <c r="J23" s="3"/>
      <c r="K23" s="3"/>
      <c r="L23" s="3"/>
      <c r="M23" s="3"/>
      <c r="N23" s="3"/>
    </row>
    <row r="24" spans="1:14" x14ac:dyDescent="0.25">
      <c r="A24" s="14" t="s">
        <v>40</v>
      </c>
      <c r="B24" s="14" t="s">
        <v>39</v>
      </c>
      <c r="C24" s="38">
        <v>10.220000000000001</v>
      </c>
      <c r="D24" s="14">
        <v>1</v>
      </c>
      <c r="E24" s="15">
        <f>C24*D24</f>
        <v>10.220000000000001</v>
      </c>
      <c r="F24" s="16"/>
      <c r="G24" s="21" t="s">
        <v>24</v>
      </c>
      <c r="H24" s="43">
        <v>150</v>
      </c>
      <c r="I24" s="38">
        <f>$E$38/H10</f>
        <v>7.298387833333333</v>
      </c>
      <c r="J24" s="3"/>
      <c r="K24" s="3"/>
      <c r="L24" s="3"/>
      <c r="M24" s="3"/>
      <c r="N24" s="3"/>
    </row>
    <row r="25" spans="1:14" x14ac:dyDescent="0.25">
      <c r="A25" s="14" t="s">
        <v>41</v>
      </c>
      <c r="B25" s="14" t="s">
        <v>39</v>
      </c>
      <c r="C25" s="38">
        <v>15.180000000000001</v>
      </c>
      <c r="D25" s="14">
        <v>3</v>
      </c>
      <c r="E25" s="15">
        <f>C25*D25</f>
        <v>45.540000000000006</v>
      </c>
      <c r="F25" s="16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14" t="s">
        <v>42</v>
      </c>
      <c r="B26" s="14" t="s">
        <v>32</v>
      </c>
      <c r="C26" s="38">
        <v>23.87</v>
      </c>
      <c r="D26" s="14">
        <v>1</v>
      </c>
      <c r="E26" s="15">
        <f t="shared" ref="E26:E34" si="1">C26*D26</f>
        <v>23.87</v>
      </c>
      <c r="F26" s="16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4" t="s">
        <v>43</v>
      </c>
      <c r="B27" s="14" t="s">
        <v>32</v>
      </c>
      <c r="C27" s="38">
        <v>19.910000000000004</v>
      </c>
      <c r="D27" s="14">
        <v>1</v>
      </c>
      <c r="E27" s="15">
        <f t="shared" si="1"/>
        <v>19.910000000000004</v>
      </c>
      <c r="F27" s="16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14" t="s">
        <v>44</v>
      </c>
      <c r="B28" s="14" t="s">
        <v>32</v>
      </c>
      <c r="C28" s="38">
        <v>27.500000000000004</v>
      </c>
      <c r="D28" s="14">
        <v>1</v>
      </c>
      <c r="E28" s="15">
        <f t="shared" si="1"/>
        <v>27.500000000000004</v>
      </c>
      <c r="F28" s="16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14" t="s">
        <v>45</v>
      </c>
      <c r="B29" s="14" t="s">
        <v>32</v>
      </c>
      <c r="C29" s="38">
        <v>10.780000000000001</v>
      </c>
      <c r="D29" s="14">
        <v>1</v>
      </c>
      <c r="E29" s="15">
        <f t="shared" si="1"/>
        <v>10.780000000000001</v>
      </c>
      <c r="F29" s="16"/>
      <c r="G29" s="3"/>
      <c r="H29" s="3"/>
      <c r="I29" s="3"/>
      <c r="J29" s="3"/>
      <c r="K29" s="3"/>
      <c r="L29" s="3"/>
      <c r="M29" s="3"/>
      <c r="N29" s="3"/>
    </row>
    <row r="30" spans="1:14" ht="15.75" x14ac:dyDescent="0.25">
      <c r="A30" s="14" t="s">
        <v>46</v>
      </c>
      <c r="B30" s="14" t="s">
        <v>47</v>
      </c>
      <c r="C30" s="38">
        <v>20.79</v>
      </c>
      <c r="D30" s="14">
        <v>0.5</v>
      </c>
      <c r="E30" s="15">
        <f t="shared" si="1"/>
        <v>10.395</v>
      </c>
      <c r="F30" s="16"/>
      <c r="G30" s="3"/>
      <c r="H30" s="3"/>
      <c r="I30" s="3"/>
      <c r="J30" s="3"/>
      <c r="K30" s="3"/>
      <c r="L30" s="3"/>
      <c r="M30" s="3"/>
      <c r="N30" s="3"/>
    </row>
    <row r="31" spans="1:14" ht="15.75" x14ac:dyDescent="0.25">
      <c r="A31" s="14" t="s">
        <v>48</v>
      </c>
      <c r="B31" s="14" t="s">
        <v>49</v>
      </c>
      <c r="C31" s="38">
        <v>5.24</v>
      </c>
      <c r="D31" s="14">
        <v>4</v>
      </c>
      <c r="E31" s="15">
        <f t="shared" si="1"/>
        <v>20.96</v>
      </c>
      <c r="F31" s="16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14" t="s">
        <v>50</v>
      </c>
      <c r="B32" s="14" t="s">
        <v>32</v>
      </c>
      <c r="C32" s="38"/>
      <c r="D32" s="14"/>
      <c r="E32" s="15"/>
      <c r="F32" s="16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14" t="s">
        <v>51</v>
      </c>
      <c r="B33" s="14" t="s">
        <v>32</v>
      </c>
      <c r="C33" s="38">
        <v>150</v>
      </c>
      <c r="D33" s="14">
        <v>1</v>
      </c>
      <c r="E33" s="15">
        <f t="shared" si="1"/>
        <v>150</v>
      </c>
      <c r="F33" s="16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14" t="s">
        <v>52</v>
      </c>
      <c r="B34" s="14" t="s">
        <v>32</v>
      </c>
      <c r="C34" s="38">
        <v>50</v>
      </c>
      <c r="D34" s="14">
        <v>1</v>
      </c>
      <c r="E34" s="15">
        <f t="shared" si="1"/>
        <v>50</v>
      </c>
      <c r="F34" s="16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14" t="s">
        <v>60</v>
      </c>
      <c r="B35" s="14" t="s">
        <v>32</v>
      </c>
      <c r="C35" s="38">
        <v>100</v>
      </c>
      <c r="D35" s="14">
        <v>1</v>
      </c>
      <c r="E35" s="15">
        <f t="shared" ref="E35" si="2">C35*D35</f>
        <v>100</v>
      </c>
      <c r="J35" s="3"/>
      <c r="K35" s="3"/>
      <c r="L35" s="3"/>
      <c r="M35" s="3"/>
      <c r="N35" s="3"/>
    </row>
    <row r="36" spans="1:14" x14ac:dyDescent="0.25">
      <c r="A36" s="61" t="s">
        <v>53</v>
      </c>
      <c r="B36" s="62"/>
      <c r="C36" s="62"/>
      <c r="D36" s="62"/>
      <c r="E36" s="63">
        <f>SUM(E23:E35)</f>
        <v>478.41500000000002</v>
      </c>
      <c r="F36" s="16"/>
      <c r="G36" s="3"/>
      <c r="H36" s="3"/>
      <c r="I36" s="3"/>
      <c r="J36" s="42"/>
      <c r="K36" s="42"/>
      <c r="L36" s="42"/>
      <c r="M36" s="3"/>
      <c r="N36" s="3"/>
    </row>
    <row r="37" spans="1:14" x14ac:dyDescent="0.25">
      <c r="A37" s="3"/>
      <c r="B37" s="3"/>
      <c r="C37" s="3"/>
      <c r="D37" s="3"/>
      <c r="E37" s="16"/>
      <c r="F37" s="26"/>
      <c r="G37" s="42"/>
      <c r="H37" s="42"/>
      <c r="I37" s="42"/>
      <c r="J37" s="42"/>
      <c r="K37" s="42"/>
      <c r="L37" s="42"/>
      <c r="M37" s="3"/>
      <c r="N37" s="3"/>
    </row>
    <row r="38" spans="1:14" x14ac:dyDescent="0.25">
      <c r="A38" s="28" t="s">
        <v>63</v>
      </c>
      <c r="B38" s="29"/>
      <c r="C38" s="30"/>
      <c r="D38" s="30"/>
      <c r="E38" s="31">
        <f>E19+E36</f>
        <v>1094.7581749999999</v>
      </c>
      <c r="F38" s="16"/>
      <c r="G38" s="42"/>
      <c r="H38" s="42"/>
      <c r="I38" s="42"/>
      <c r="J38" s="3"/>
      <c r="K38" s="3"/>
      <c r="L38" s="42"/>
      <c r="M38" s="3"/>
      <c r="N38" s="3"/>
    </row>
    <row r="39" spans="1:14" x14ac:dyDescent="0.25">
      <c r="A39" s="28" t="s">
        <v>64</v>
      </c>
      <c r="B39" s="29"/>
      <c r="C39" s="30"/>
      <c r="D39" s="30"/>
      <c r="E39" s="31">
        <f>(J7*H9)</f>
        <v>1200</v>
      </c>
      <c r="F39" s="16"/>
      <c r="G39" s="3"/>
      <c r="H39" s="3"/>
      <c r="I39" s="3"/>
      <c r="J39" s="3"/>
      <c r="K39" s="3"/>
      <c r="L39" s="42"/>
      <c r="M39" s="3"/>
      <c r="N39" s="3"/>
    </row>
    <row r="40" spans="1:14" x14ac:dyDescent="0.25">
      <c r="A40" s="28" t="s">
        <v>59</v>
      </c>
      <c r="B40" s="32"/>
      <c r="C40" s="33"/>
      <c r="D40" s="33"/>
      <c r="E40" s="34">
        <f>SUM(E39-E38)</f>
        <v>105.24182500000006</v>
      </c>
      <c r="F40" s="16"/>
      <c r="G40" s="3"/>
      <c r="H40" s="3"/>
      <c r="I40" s="3"/>
      <c r="J40" s="3"/>
      <c r="K40" s="3"/>
      <c r="L40" s="42"/>
      <c r="M40" s="3"/>
      <c r="N40" s="3"/>
    </row>
    <row r="41" spans="1:14" x14ac:dyDescent="0.25">
      <c r="A41" s="3"/>
      <c r="B41" s="3"/>
      <c r="C41" s="3"/>
      <c r="D41" s="3"/>
      <c r="E41" s="3"/>
      <c r="F41" s="35"/>
      <c r="G41" s="3"/>
      <c r="H41" s="3"/>
      <c r="I41" s="3"/>
      <c r="J41" s="3"/>
      <c r="K41" s="3"/>
      <c r="L41" s="42"/>
      <c r="M41" s="3"/>
      <c r="N41" s="3"/>
    </row>
    <row r="42" spans="1:14" ht="15.75" x14ac:dyDescent="0.25">
      <c r="A42" s="36" t="s">
        <v>66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2"/>
      <c r="M42" s="3"/>
      <c r="N42" s="3"/>
    </row>
    <row r="43" spans="1:14" ht="15.75" x14ac:dyDescent="0.25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42"/>
      <c r="M43" s="3"/>
      <c r="N43" s="3"/>
    </row>
    <row r="44" spans="1:14" ht="15.75" x14ac:dyDescent="0.25">
      <c r="A44" s="36" t="s">
        <v>54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2"/>
      <c r="M44" s="3"/>
      <c r="N44" s="3"/>
    </row>
    <row r="45" spans="1:14" x14ac:dyDescent="0.25">
      <c r="A45" s="3"/>
      <c r="B45" s="37"/>
      <c r="C45" s="37"/>
      <c r="D45" s="37"/>
      <c r="E45" s="35"/>
      <c r="F45" s="3"/>
      <c r="G45" s="3"/>
      <c r="H45" s="3"/>
      <c r="I45" s="3"/>
      <c r="J45" s="3"/>
      <c r="K45" s="3"/>
      <c r="L45" s="42"/>
      <c r="M45" s="3"/>
      <c r="N45" s="3"/>
    </row>
    <row r="46" spans="1:14" ht="15.75" x14ac:dyDescent="0.25">
      <c r="A46" s="36" t="s">
        <v>55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3" t="s">
        <v>56</v>
      </c>
      <c r="B47" s="3"/>
      <c r="C47" s="3"/>
      <c r="D47" s="3"/>
      <c r="E47" s="3"/>
      <c r="F47" s="3"/>
      <c r="G47" s="3"/>
      <c r="H47" s="3"/>
      <c r="I47" s="3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A26C-11D5-4946-9103-87B92BA0D2DC}">
  <dimension ref="A1:L60"/>
  <sheetViews>
    <sheetView workbookViewId="0">
      <selection activeCell="O15" sqref="O15"/>
    </sheetView>
  </sheetViews>
  <sheetFormatPr defaultRowHeight="15" x14ac:dyDescent="0.25"/>
  <cols>
    <col min="1" max="1" width="24" customWidth="1"/>
    <col min="8" max="8" width="15.140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5"/>
      <c r="C3" s="3"/>
      <c r="D3" s="2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6" t="s">
        <v>3</v>
      </c>
      <c r="B4" s="7"/>
      <c r="C4" s="7"/>
      <c r="D4" s="7"/>
      <c r="E4" s="8"/>
      <c r="F4" s="3"/>
      <c r="G4" s="3"/>
      <c r="H4" s="1" t="s">
        <v>58</v>
      </c>
      <c r="I4" s="9"/>
      <c r="J4" s="9"/>
      <c r="K4" s="9"/>
      <c r="L4" s="3"/>
    </row>
    <row r="5" spans="1:12" x14ac:dyDescent="0.25">
      <c r="A5" s="59" t="s">
        <v>4</v>
      </c>
      <c r="B5" s="59" t="s">
        <v>5</v>
      </c>
      <c r="C5" s="59" t="s">
        <v>6</v>
      </c>
      <c r="D5" s="59" t="s">
        <v>7</v>
      </c>
      <c r="E5" s="60" t="s">
        <v>8</v>
      </c>
      <c r="F5" s="10"/>
      <c r="G5" s="3"/>
      <c r="H5" s="3"/>
      <c r="I5" s="11"/>
      <c r="J5" s="12" t="s">
        <v>9</v>
      </c>
      <c r="K5" s="13"/>
      <c r="L5" s="9"/>
    </row>
    <row r="6" spans="1:12" x14ac:dyDescent="0.25">
      <c r="A6" s="14" t="s">
        <v>10</v>
      </c>
      <c r="B6" s="14" t="s">
        <v>11</v>
      </c>
      <c r="C6" s="50">
        <v>1.02</v>
      </c>
      <c r="D6" s="49">
        <v>70</v>
      </c>
      <c r="E6" s="15">
        <f>(C6*D6)</f>
        <v>71.400000000000006</v>
      </c>
      <c r="F6" s="16"/>
      <c r="G6" s="17"/>
      <c r="H6" s="17"/>
      <c r="I6" s="18" t="s">
        <v>12</v>
      </c>
      <c r="J6" s="19" t="s">
        <v>13</v>
      </c>
      <c r="K6" s="18" t="s">
        <v>14</v>
      </c>
      <c r="L6" s="3"/>
    </row>
    <row r="7" spans="1:12" x14ac:dyDescent="0.25">
      <c r="A7" s="14" t="s">
        <v>15</v>
      </c>
      <c r="B7" s="14" t="s">
        <v>11</v>
      </c>
      <c r="C7" s="50">
        <v>0.89</v>
      </c>
      <c r="D7" s="49">
        <v>50</v>
      </c>
      <c r="E7" s="15">
        <f t="shared" ref="E7:E23" si="0">(C7*D7)</f>
        <v>44.5</v>
      </c>
      <c r="F7" s="16"/>
      <c r="G7" s="20" t="s">
        <v>16</v>
      </c>
      <c r="H7" s="6"/>
      <c r="I7" s="54">
        <v>6.5</v>
      </c>
      <c r="J7" s="55">
        <v>6</v>
      </c>
      <c r="K7" s="54">
        <v>5.5</v>
      </c>
      <c r="L7" s="3"/>
    </row>
    <row r="8" spans="1:12" x14ac:dyDescent="0.25">
      <c r="A8" s="14" t="s">
        <v>17</v>
      </c>
      <c r="B8" s="14" t="s">
        <v>11</v>
      </c>
      <c r="C8" s="50">
        <v>0.69</v>
      </c>
      <c r="D8" s="49">
        <v>100</v>
      </c>
      <c r="E8" s="15">
        <f t="shared" si="0"/>
        <v>69</v>
      </c>
      <c r="F8" s="16"/>
      <c r="G8" s="21" t="s">
        <v>18</v>
      </c>
      <c r="H8" s="53">
        <v>250</v>
      </c>
      <c r="I8" s="38">
        <f>SUM(I7*H8)-E51</f>
        <v>530.24182500000006</v>
      </c>
      <c r="J8" s="38">
        <f>SUM(J7*H8)-E51</f>
        <v>405.24182500000006</v>
      </c>
      <c r="K8" s="38">
        <f>SUM(K7*H8)-E51</f>
        <v>280.24182500000006</v>
      </c>
      <c r="L8" s="3"/>
    </row>
    <row r="9" spans="1:12" x14ac:dyDescent="0.25">
      <c r="A9" s="14" t="s">
        <v>19</v>
      </c>
      <c r="B9" s="14" t="s">
        <v>20</v>
      </c>
      <c r="C9" s="50">
        <v>36</v>
      </c>
      <c r="D9" s="49">
        <v>1</v>
      </c>
      <c r="E9" s="15">
        <f>(C9*D9)/3</f>
        <v>12</v>
      </c>
      <c r="F9" s="16"/>
      <c r="G9" s="21" t="s">
        <v>21</v>
      </c>
      <c r="H9" s="53">
        <v>200</v>
      </c>
      <c r="I9" s="38">
        <f>SUM(I7*H9)-E51</f>
        <v>205.24182500000006</v>
      </c>
      <c r="J9" s="38">
        <f>SUM(J7*H9)-E51</f>
        <v>105.24182500000006</v>
      </c>
      <c r="K9" s="38">
        <f>SUM(K7*H9)-E51</f>
        <v>5.2418250000000626</v>
      </c>
      <c r="L9" s="3"/>
    </row>
    <row r="10" spans="1:12" x14ac:dyDescent="0.25">
      <c r="A10" s="14" t="s">
        <v>22</v>
      </c>
      <c r="B10" s="14" t="s">
        <v>23</v>
      </c>
      <c r="C10" s="50">
        <v>4.3499999999999996</v>
      </c>
      <c r="D10" s="49">
        <v>58</v>
      </c>
      <c r="E10" s="15">
        <f t="shared" si="0"/>
        <v>252.29999999999998</v>
      </c>
      <c r="F10" s="16"/>
      <c r="G10" s="21" t="s">
        <v>24</v>
      </c>
      <c r="H10" s="53">
        <v>150</v>
      </c>
      <c r="I10" s="38">
        <f>SUM(I7*H10)-E51</f>
        <v>-119.75817499999994</v>
      </c>
      <c r="J10" s="38">
        <f>SUM(J7*H10)-E51</f>
        <v>-194.75817499999994</v>
      </c>
      <c r="K10" s="38">
        <f>SUM(K7*H10)-E51</f>
        <v>-269.75817499999994</v>
      </c>
      <c r="L10" s="3"/>
    </row>
    <row r="11" spans="1:12" x14ac:dyDescent="0.25">
      <c r="A11" s="49" t="s">
        <v>25</v>
      </c>
      <c r="B11" s="49" t="s">
        <v>26</v>
      </c>
      <c r="C11" s="50">
        <v>5.87</v>
      </c>
      <c r="D11" s="49">
        <v>1.2</v>
      </c>
      <c r="E11" s="15">
        <f t="shared" si="0"/>
        <v>7.0439999999999996</v>
      </c>
      <c r="F11" s="16"/>
      <c r="G11" s="3"/>
      <c r="H11" s="3"/>
      <c r="I11" s="3"/>
      <c r="J11" s="3"/>
      <c r="K11" s="3"/>
      <c r="L11" s="3"/>
    </row>
    <row r="12" spans="1:12" ht="15.75" x14ac:dyDescent="0.25">
      <c r="A12" s="49" t="s">
        <v>27</v>
      </c>
      <c r="B12" s="49" t="s">
        <v>28</v>
      </c>
      <c r="C12" s="50">
        <v>1.03</v>
      </c>
      <c r="D12" s="49">
        <v>4</v>
      </c>
      <c r="E12" s="15">
        <f t="shared" si="0"/>
        <v>4.12</v>
      </c>
      <c r="F12" s="16"/>
      <c r="H12" s="48" t="s">
        <v>62</v>
      </c>
      <c r="L12" s="3"/>
    </row>
    <row r="13" spans="1:12" x14ac:dyDescent="0.25">
      <c r="A13" s="49"/>
      <c r="B13" s="49"/>
      <c r="C13" s="50"/>
      <c r="D13" s="49"/>
      <c r="E13" s="15">
        <f t="shared" si="0"/>
        <v>0</v>
      </c>
      <c r="F13" s="16"/>
      <c r="G13" s="3"/>
      <c r="H13" s="3"/>
      <c r="I13" s="11"/>
      <c r="J13" s="12" t="s">
        <v>9</v>
      </c>
      <c r="K13" s="13"/>
      <c r="L13" s="3"/>
    </row>
    <row r="14" spans="1:12" x14ac:dyDescent="0.25">
      <c r="A14" s="49"/>
      <c r="B14" s="49"/>
      <c r="C14" s="50"/>
      <c r="D14" s="49"/>
      <c r="E14" s="15">
        <f t="shared" si="0"/>
        <v>0</v>
      </c>
      <c r="F14" s="16"/>
      <c r="I14" s="18" t="s">
        <v>12</v>
      </c>
      <c r="J14" s="19" t="s">
        <v>13</v>
      </c>
      <c r="K14" s="18" t="s">
        <v>14</v>
      </c>
      <c r="L14" s="3"/>
    </row>
    <row r="15" spans="1:12" x14ac:dyDescent="0.25">
      <c r="A15" s="49" t="s">
        <v>29</v>
      </c>
      <c r="B15" s="49"/>
      <c r="C15" s="50"/>
      <c r="D15" s="49"/>
      <c r="E15" s="15">
        <f t="shared" si="0"/>
        <v>0</v>
      </c>
      <c r="F15" s="16"/>
      <c r="G15" s="45" t="s">
        <v>16</v>
      </c>
      <c r="H15" s="44"/>
      <c r="I15" s="56">
        <v>6.5</v>
      </c>
      <c r="J15" s="57">
        <v>6</v>
      </c>
      <c r="K15" s="56">
        <v>5.5</v>
      </c>
      <c r="L15" s="3"/>
    </row>
    <row r="16" spans="1:12" x14ac:dyDescent="0.25">
      <c r="A16" s="49"/>
      <c r="B16" s="49"/>
      <c r="C16" s="50"/>
      <c r="D16" s="49"/>
      <c r="E16" s="15">
        <f t="shared" si="0"/>
        <v>0</v>
      </c>
      <c r="F16" s="16"/>
      <c r="G16" s="21" t="s">
        <v>18</v>
      </c>
      <c r="H16" s="58">
        <v>250</v>
      </c>
      <c r="I16" s="38">
        <f>I8/$H$8</f>
        <v>2.1209673000000002</v>
      </c>
      <c r="J16" s="38">
        <f>J8/$H$8</f>
        <v>1.6209673000000002</v>
      </c>
      <c r="K16" s="38">
        <f>K8/$H$8</f>
        <v>1.1209673000000002</v>
      </c>
      <c r="L16" s="3"/>
    </row>
    <row r="17" spans="1:12" x14ac:dyDescent="0.25">
      <c r="A17" s="49"/>
      <c r="B17" s="49"/>
      <c r="C17" s="50"/>
      <c r="D17" s="49"/>
      <c r="E17" s="15">
        <f t="shared" si="0"/>
        <v>0</v>
      </c>
      <c r="F17" s="16"/>
      <c r="G17" s="21" t="s">
        <v>21</v>
      </c>
      <c r="H17" s="58">
        <v>200</v>
      </c>
      <c r="I17" s="38">
        <f>I9/$H$9</f>
        <v>1.0262091250000003</v>
      </c>
      <c r="J17" s="38">
        <f>J9/$H$9</f>
        <v>0.52620912500000028</v>
      </c>
      <c r="K17" s="38">
        <f>K9/$H$9</f>
        <v>2.6209125000000312E-2</v>
      </c>
      <c r="L17" s="3"/>
    </row>
    <row r="18" spans="1:12" x14ac:dyDescent="0.25">
      <c r="A18" s="49" t="s">
        <v>30</v>
      </c>
      <c r="B18" s="49" t="s">
        <v>26</v>
      </c>
      <c r="C18" s="50">
        <v>8.11</v>
      </c>
      <c r="D18" s="49">
        <v>3</v>
      </c>
      <c r="E18" s="15">
        <f t="shared" si="0"/>
        <v>24.33</v>
      </c>
      <c r="F18" s="22"/>
      <c r="G18" s="21" t="s">
        <v>24</v>
      </c>
      <c r="H18" s="58">
        <v>150</v>
      </c>
      <c r="I18" s="38">
        <f>I10/$H$10</f>
        <v>-0.79838783333333296</v>
      </c>
      <c r="J18" s="38">
        <f>J10/$H$10</f>
        <v>-1.298387833333333</v>
      </c>
      <c r="K18" s="38">
        <f>K10/$H$10</f>
        <v>-1.798387833333333</v>
      </c>
      <c r="L18" s="3"/>
    </row>
    <row r="19" spans="1:12" x14ac:dyDescent="0.25">
      <c r="A19" s="49" t="s">
        <v>31</v>
      </c>
      <c r="B19" s="49" t="s">
        <v>26</v>
      </c>
      <c r="C19" s="50">
        <v>4.13</v>
      </c>
      <c r="D19" s="49">
        <v>4</v>
      </c>
      <c r="E19" s="15">
        <f t="shared" si="0"/>
        <v>16.52</v>
      </c>
      <c r="F19" s="22"/>
      <c r="L19" s="3"/>
    </row>
    <row r="20" spans="1:12" x14ac:dyDescent="0.25">
      <c r="A20" s="49" t="s">
        <v>65</v>
      </c>
      <c r="B20" s="49" t="s">
        <v>28</v>
      </c>
      <c r="C20" s="50">
        <v>4.6900000000000004</v>
      </c>
      <c r="D20" s="49">
        <v>8</v>
      </c>
      <c r="E20" s="15">
        <f t="shared" si="0"/>
        <v>37.520000000000003</v>
      </c>
      <c r="F20" s="22"/>
      <c r="G20" s="47" t="s">
        <v>61</v>
      </c>
      <c r="H20" s="44"/>
      <c r="I20" s="44"/>
      <c r="L20" s="3"/>
    </row>
    <row r="21" spans="1:12" x14ac:dyDescent="0.25">
      <c r="A21" s="49"/>
      <c r="B21" s="49"/>
      <c r="C21" s="50"/>
      <c r="D21" s="49"/>
      <c r="E21" s="15">
        <f t="shared" si="0"/>
        <v>0</v>
      </c>
      <c r="F21" s="22"/>
      <c r="G21" s="45" t="s">
        <v>16</v>
      </c>
      <c r="H21" s="44"/>
      <c r="I21" s="46"/>
      <c r="L21" s="3"/>
    </row>
    <row r="22" spans="1:12" x14ac:dyDescent="0.25">
      <c r="A22" s="49"/>
      <c r="B22" s="49"/>
      <c r="C22" s="50"/>
      <c r="D22" s="49"/>
      <c r="E22" s="15">
        <f t="shared" si="0"/>
        <v>0</v>
      </c>
      <c r="F22" s="22"/>
      <c r="G22" s="21" t="s">
        <v>18</v>
      </c>
      <c r="H22" s="58">
        <v>250</v>
      </c>
      <c r="I22" s="38">
        <f>$E$51/H8</f>
        <v>4.3790326999999998</v>
      </c>
      <c r="L22" s="3"/>
    </row>
    <row r="23" spans="1:12" x14ac:dyDescent="0.25">
      <c r="A23" s="49"/>
      <c r="B23" s="49"/>
      <c r="C23" s="50"/>
      <c r="D23" s="49"/>
      <c r="E23" s="15">
        <f t="shared" si="0"/>
        <v>0</v>
      </c>
      <c r="F23" s="22"/>
      <c r="G23" s="21" t="s">
        <v>21</v>
      </c>
      <c r="H23" s="58">
        <v>200</v>
      </c>
      <c r="I23" s="38">
        <f>$E$51/H9</f>
        <v>5.4737908749999997</v>
      </c>
      <c r="J23" s="3"/>
      <c r="K23" s="3"/>
      <c r="L23" s="3"/>
    </row>
    <row r="24" spans="1:12" ht="15.75" x14ac:dyDescent="0.25">
      <c r="A24" s="49" t="s">
        <v>33</v>
      </c>
      <c r="B24" s="49" t="s">
        <v>34</v>
      </c>
      <c r="C24" s="50">
        <v>70</v>
      </c>
      <c r="D24" s="49">
        <v>1</v>
      </c>
      <c r="E24" s="15">
        <f>(C24*D24)</f>
        <v>70</v>
      </c>
      <c r="F24" s="16"/>
      <c r="G24" s="21" t="s">
        <v>24</v>
      </c>
      <c r="H24" s="58">
        <v>150</v>
      </c>
      <c r="I24" s="38">
        <f>$E$51/H10</f>
        <v>7.298387833333333</v>
      </c>
      <c r="J24" s="3"/>
      <c r="K24" s="3"/>
      <c r="L24" s="3"/>
    </row>
    <row r="25" spans="1:12" ht="15.75" x14ac:dyDescent="0.25">
      <c r="A25" s="23" t="s">
        <v>35</v>
      </c>
      <c r="B25" s="24">
        <f>SUM(E6:E24)</f>
        <v>608.73399999999992</v>
      </c>
      <c r="C25" s="51">
        <v>2.5000000000000001E-2</v>
      </c>
      <c r="D25" s="52">
        <v>6</v>
      </c>
      <c r="E25" s="25">
        <f>B25*(D25/12)*C25</f>
        <v>7.6091749999999996</v>
      </c>
      <c r="F25" s="16"/>
      <c r="G25" s="3"/>
      <c r="H25" s="3"/>
      <c r="I25" s="3"/>
      <c r="J25" s="3"/>
      <c r="K25" s="3"/>
      <c r="L25" s="3"/>
    </row>
    <row r="26" spans="1:12" x14ac:dyDescent="0.25">
      <c r="A26" s="61" t="s">
        <v>36</v>
      </c>
      <c r="B26" s="62"/>
      <c r="C26" s="62"/>
      <c r="D26" s="62"/>
      <c r="E26" s="63">
        <f>SUM(E6:E25)</f>
        <v>616.34317499999997</v>
      </c>
      <c r="F26" s="26"/>
      <c r="G26" s="3"/>
      <c r="H26" s="3"/>
      <c r="I26" s="3"/>
      <c r="J26" s="3"/>
      <c r="K26" s="3"/>
      <c r="L26" s="3"/>
    </row>
    <row r="27" spans="1:12" x14ac:dyDescent="0.25">
      <c r="A27" s="27"/>
      <c r="B27" s="3"/>
      <c r="C27" s="3"/>
      <c r="D27" s="3"/>
      <c r="E27" s="26"/>
      <c r="F27" s="26"/>
      <c r="G27" s="3"/>
      <c r="H27" s="3"/>
      <c r="I27" s="3"/>
      <c r="J27" s="3"/>
      <c r="K27" s="3"/>
      <c r="L27" s="3"/>
    </row>
    <row r="28" spans="1:12" x14ac:dyDescent="0.25">
      <c r="A28" s="6" t="s">
        <v>37</v>
      </c>
      <c r="B28" s="11"/>
      <c r="C28" s="11"/>
      <c r="D28" s="11"/>
      <c r="E28" s="11"/>
      <c r="F28" s="3"/>
      <c r="G28" s="3"/>
      <c r="H28" s="3"/>
      <c r="I28" s="3"/>
      <c r="J28" s="3"/>
      <c r="K28" s="3"/>
      <c r="L28" s="3"/>
    </row>
    <row r="29" spans="1:12" x14ac:dyDescent="0.25">
      <c r="A29" s="59" t="s">
        <v>4</v>
      </c>
      <c r="B29" s="59" t="s">
        <v>5</v>
      </c>
      <c r="C29" s="59" t="s">
        <v>6</v>
      </c>
      <c r="D29" s="59" t="s">
        <v>7</v>
      </c>
      <c r="E29" s="60" t="s">
        <v>8</v>
      </c>
      <c r="F29" s="10"/>
      <c r="G29" s="3"/>
      <c r="H29" s="3"/>
      <c r="I29" s="3"/>
      <c r="J29" s="3"/>
      <c r="K29" s="3"/>
      <c r="L29" s="3"/>
    </row>
    <row r="30" spans="1:12" x14ac:dyDescent="0.25">
      <c r="A30" s="14" t="s">
        <v>38</v>
      </c>
      <c r="B30" s="14" t="s">
        <v>39</v>
      </c>
      <c r="C30" s="50">
        <v>9.240000000000002</v>
      </c>
      <c r="D30" s="49">
        <v>1</v>
      </c>
      <c r="E30" s="15">
        <f>C30*D30</f>
        <v>9.240000000000002</v>
      </c>
      <c r="F30" s="16"/>
      <c r="G30" s="3"/>
      <c r="H30" s="3"/>
      <c r="I30" s="3"/>
      <c r="J30" s="3"/>
      <c r="K30" s="3"/>
      <c r="L30" s="3"/>
    </row>
    <row r="31" spans="1:12" x14ac:dyDescent="0.25">
      <c r="A31" s="14" t="s">
        <v>40</v>
      </c>
      <c r="B31" s="14" t="s">
        <v>39</v>
      </c>
      <c r="C31" s="50">
        <v>10.220000000000001</v>
      </c>
      <c r="D31" s="49">
        <v>1</v>
      </c>
      <c r="E31" s="15">
        <f>C31*D31</f>
        <v>10.220000000000001</v>
      </c>
      <c r="F31" s="16"/>
      <c r="G31" s="3"/>
      <c r="H31" s="3"/>
      <c r="I31" s="3"/>
      <c r="J31" s="3"/>
      <c r="K31" s="3"/>
      <c r="L31" s="3"/>
    </row>
    <row r="32" spans="1:12" x14ac:dyDescent="0.25">
      <c r="A32" s="14" t="s">
        <v>41</v>
      </c>
      <c r="B32" s="14" t="s">
        <v>39</v>
      </c>
      <c r="C32" s="50">
        <v>15.180000000000001</v>
      </c>
      <c r="D32" s="49">
        <v>3</v>
      </c>
      <c r="E32" s="15">
        <f>C32*D32</f>
        <v>45.540000000000006</v>
      </c>
      <c r="F32" s="16"/>
      <c r="G32" s="3"/>
      <c r="H32" s="3"/>
      <c r="I32" s="3"/>
      <c r="J32" s="3"/>
      <c r="K32" s="3"/>
      <c r="L32" s="3"/>
    </row>
    <row r="33" spans="1:12" x14ac:dyDescent="0.25">
      <c r="A33" s="14" t="s">
        <v>42</v>
      </c>
      <c r="B33" s="14" t="s">
        <v>32</v>
      </c>
      <c r="C33" s="50">
        <v>23.87</v>
      </c>
      <c r="D33" s="49">
        <v>1</v>
      </c>
      <c r="E33" s="15">
        <f t="shared" ref="E33:E41" si="1">C33*D33</f>
        <v>23.87</v>
      </c>
      <c r="F33" s="16"/>
      <c r="G33" s="3"/>
      <c r="H33" s="3"/>
      <c r="I33" s="3"/>
      <c r="J33" s="3"/>
      <c r="K33" s="3"/>
      <c r="L33" s="3"/>
    </row>
    <row r="34" spans="1:12" x14ac:dyDescent="0.25">
      <c r="A34" s="14" t="s">
        <v>43</v>
      </c>
      <c r="B34" s="14" t="s">
        <v>32</v>
      </c>
      <c r="C34" s="50">
        <v>19.910000000000004</v>
      </c>
      <c r="D34" s="49">
        <v>1</v>
      </c>
      <c r="E34" s="15">
        <f t="shared" si="1"/>
        <v>19.910000000000004</v>
      </c>
      <c r="F34" s="16"/>
      <c r="G34" s="3"/>
      <c r="H34" s="3"/>
      <c r="I34" s="3"/>
      <c r="J34" s="3"/>
      <c r="K34" s="3"/>
      <c r="L34" s="3"/>
    </row>
    <row r="35" spans="1:12" x14ac:dyDescent="0.25">
      <c r="A35" s="14" t="s">
        <v>44</v>
      </c>
      <c r="B35" s="14" t="s">
        <v>32</v>
      </c>
      <c r="C35" s="50">
        <v>27.500000000000004</v>
      </c>
      <c r="D35" s="49">
        <v>1</v>
      </c>
      <c r="E35" s="15">
        <f t="shared" si="1"/>
        <v>27.500000000000004</v>
      </c>
      <c r="F35" s="16"/>
      <c r="G35" s="3"/>
      <c r="H35" s="3"/>
      <c r="I35" s="3"/>
      <c r="J35" s="3"/>
      <c r="K35" s="3"/>
      <c r="L35" s="3"/>
    </row>
    <row r="36" spans="1:12" x14ac:dyDescent="0.25">
      <c r="A36" s="14" t="s">
        <v>45</v>
      </c>
      <c r="B36" s="14" t="s">
        <v>32</v>
      </c>
      <c r="C36" s="50">
        <v>10.780000000000001</v>
      </c>
      <c r="D36" s="49">
        <v>1</v>
      </c>
      <c r="E36" s="15">
        <f t="shared" si="1"/>
        <v>10.780000000000001</v>
      </c>
      <c r="F36" s="16"/>
      <c r="G36" s="3"/>
      <c r="H36" s="3"/>
      <c r="I36" s="3"/>
      <c r="J36" s="3"/>
      <c r="K36" s="3"/>
      <c r="L36" s="3"/>
    </row>
    <row r="37" spans="1:12" ht="15.75" x14ac:dyDescent="0.25">
      <c r="A37" s="14" t="s">
        <v>46</v>
      </c>
      <c r="B37" s="14" t="s">
        <v>47</v>
      </c>
      <c r="C37" s="50">
        <v>20.79</v>
      </c>
      <c r="D37" s="49">
        <v>0.5</v>
      </c>
      <c r="E37" s="15">
        <f t="shared" si="1"/>
        <v>10.395</v>
      </c>
      <c r="F37" s="16"/>
      <c r="G37" s="3"/>
      <c r="H37" s="3"/>
      <c r="I37" s="3"/>
      <c r="J37" s="3"/>
      <c r="K37" s="3"/>
      <c r="L37" s="3"/>
    </row>
    <row r="38" spans="1:12" ht="15.75" x14ac:dyDescent="0.25">
      <c r="A38" s="14" t="s">
        <v>48</v>
      </c>
      <c r="B38" s="14" t="s">
        <v>49</v>
      </c>
      <c r="C38" s="50">
        <v>5.24</v>
      </c>
      <c r="D38" s="49">
        <v>4</v>
      </c>
      <c r="E38" s="15">
        <f t="shared" si="1"/>
        <v>20.96</v>
      </c>
      <c r="F38" s="16"/>
      <c r="G38" s="3"/>
      <c r="H38" s="3"/>
      <c r="I38" s="3"/>
      <c r="J38" s="3"/>
      <c r="K38" s="3"/>
      <c r="L38" s="3"/>
    </row>
    <row r="39" spans="1:12" x14ac:dyDescent="0.25">
      <c r="A39" s="14" t="s">
        <v>50</v>
      </c>
      <c r="B39" s="14" t="s">
        <v>32</v>
      </c>
      <c r="C39" s="50"/>
      <c r="D39" s="49"/>
      <c r="E39" s="15">
        <f t="shared" si="1"/>
        <v>0</v>
      </c>
      <c r="F39" s="16"/>
      <c r="G39" s="3"/>
      <c r="H39" s="3"/>
      <c r="I39" s="3"/>
      <c r="J39" s="3"/>
      <c r="K39" s="3"/>
      <c r="L39" s="3"/>
    </row>
    <row r="40" spans="1:12" x14ac:dyDescent="0.25">
      <c r="A40" s="14" t="s">
        <v>51</v>
      </c>
      <c r="B40" s="14" t="s">
        <v>32</v>
      </c>
      <c r="C40" s="50">
        <v>150</v>
      </c>
      <c r="D40" s="49">
        <v>1</v>
      </c>
      <c r="E40" s="15">
        <f t="shared" si="1"/>
        <v>150</v>
      </c>
      <c r="F40" s="16"/>
      <c r="G40" s="3"/>
      <c r="H40" s="3"/>
      <c r="I40" s="3"/>
      <c r="J40" s="3"/>
      <c r="K40" s="3"/>
      <c r="L40" s="3"/>
    </row>
    <row r="41" spans="1:12" x14ac:dyDescent="0.25">
      <c r="A41" s="14" t="s">
        <v>52</v>
      </c>
      <c r="B41" s="14" t="s">
        <v>32</v>
      </c>
      <c r="C41" s="50">
        <v>50</v>
      </c>
      <c r="D41" s="49">
        <v>1</v>
      </c>
      <c r="E41" s="15">
        <f t="shared" si="1"/>
        <v>50</v>
      </c>
      <c r="F41" s="16"/>
      <c r="G41" s="3"/>
      <c r="H41" s="3"/>
      <c r="I41" s="3"/>
      <c r="J41" s="3"/>
      <c r="K41" s="3"/>
      <c r="L41" s="3"/>
    </row>
    <row r="42" spans="1:12" x14ac:dyDescent="0.25">
      <c r="A42" s="14" t="s">
        <v>60</v>
      </c>
      <c r="B42" s="14" t="s">
        <v>32</v>
      </c>
      <c r="C42" s="50">
        <v>100</v>
      </c>
      <c r="D42" s="49">
        <v>1</v>
      </c>
      <c r="E42" s="15">
        <f t="shared" ref="E42" si="2">C42*D42</f>
        <v>100</v>
      </c>
      <c r="J42" s="3"/>
      <c r="K42" s="3"/>
      <c r="L42" s="3"/>
    </row>
    <row r="43" spans="1:12" x14ac:dyDescent="0.25">
      <c r="A43" s="49"/>
      <c r="B43" s="49"/>
      <c r="C43" s="50"/>
      <c r="D43" s="49"/>
      <c r="E43" s="15">
        <f t="shared" ref="E43:E48" si="3">C43*D43</f>
        <v>0</v>
      </c>
      <c r="F43" s="16"/>
      <c r="G43" s="3"/>
      <c r="H43" s="3"/>
      <c r="I43" s="3"/>
      <c r="J43" s="3"/>
      <c r="K43" s="3"/>
      <c r="L43" s="3"/>
    </row>
    <row r="44" spans="1:12" x14ac:dyDescent="0.25">
      <c r="A44" s="49"/>
      <c r="B44" s="49"/>
      <c r="C44" s="50"/>
      <c r="D44" s="49"/>
      <c r="E44" s="15">
        <f t="shared" si="3"/>
        <v>0</v>
      </c>
      <c r="F44" s="16"/>
      <c r="G44" s="3"/>
      <c r="H44" s="3"/>
      <c r="I44" s="3"/>
      <c r="J44" s="3"/>
      <c r="K44" s="3"/>
      <c r="L44" s="3"/>
    </row>
    <row r="45" spans="1:12" x14ac:dyDescent="0.25">
      <c r="A45" s="49"/>
      <c r="B45" s="49"/>
      <c r="C45" s="50"/>
      <c r="D45" s="49"/>
      <c r="E45" s="15">
        <f t="shared" si="3"/>
        <v>0</v>
      </c>
      <c r="F45" s="16"/>
      <c r="G45" s="3"/>
      <c r="H45" s="3"/>
      <c r="I45" s="3"/>
      <c r="J45" s="3"/>
      <c r="K45" s="3"/>
      <c r="L45" s="3"/>
    </row>
    <row r="46" spans="1:12" x14ac:dyDescent="0.25">
      <c r="A46" s="49"/>
      <c r="B46" s="49"/>
      <c r="C46" s="50"/>
      <c r="D46" s="49"/>
      <c r="E46" s="15">
        <f t="shared" si="3"/>
        <v>0</v>
      </c>
      <c r="F46" s="16"/>
      <c r="G46" s="3"/>
      <c r="H46" s="3"/>
      <c r="I46" s="3"/>
      <c r="J46" s="3"/>
      <c r="K46" s="3"/>
      <c r="L46" s="3"/>
    </row>
    <row r="47" spans="1:12" x14ac:dyDescent="0.25">
      <c r="A47" s="49"/>
      <c r="B47" s="49"/>
      <c r="C47" s="50"/>
      <c r="D47" s="49"/>
      <c r="E47" s="15">
        <f t="shared" si="3"/>
        <v>0</v>
      </c>
      <c r="F47" s="16"/>
      <c r="G47" s="3"/>
      <c r="H47" s="3"/>
      <c r="I47" s="3"/>
      <c r="J47" s="3"/>
      <c r="K47" s="3"/>
      <c r="L47" s="3"/>
    </row>
    <row r="48" spans="1:12" x14ac:dyDescent="0.25">
      <c r="A48" s="49"/>
      <c r="B48" s="49"/>
      <c r="C48" s="50"/>
      <c r="D48" s="49"/>
      <c r="E48" s="15">
        <f t="shared" si="3"/>
        <v>0</v>
      </c>
      <c r="F48" s="16"/>
      <c r="G48" s="3"/>
      <c r="H48" s="3"/>
      <c r="I48" s="3"/>
      <c r="J48" s="3"/>
      <c r="K48" s="3"/>
      <c r="L48" s="3"/>
    </row>
    <row r="49" spans="1:12" x14ac:dyDescent="0.25">
      <c r="A49" s="61" t="s">
        <v>53</v>
      </c>
      <c r="B49" s="62"/>
      <c r="C49" s="62"/>
      <c r="D49" s="62"/>
      <c r="E49" s="63">
        <f>SUM(E30:E48)</f>
        <v>478.41500000000002</v>
      </c>
      <c r="F49" s="16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16"/>
      <c r="F50" s="26"/>
      <c r="G50" s="3"/>
      <c r="H50" s="3"/>
      <c r="I50" s="3"/>
      <c r="J50" s="3"/>
      <c r="K50" s="3"/>
      <c r="L50" s="3"/>
    </row>
    <row r="51" spans="1:12" x14ac:dyDescent="0.25">
      <c r="A51" s="28" t="s">
        <v>63</v>
      </c>
      <c r="B51" s="29"/>
      <c r="C51" s="30"/>
      <c r="D51" s="30"/>
      <c r="E51" s="31">
        <f>E26+E49</f>
        <v>1094.7581749999999</v>
      </c>
      <c r="F51" s="16"/>
      <c r="G51" s="3"/>
      <c r="H51" s="3"/>
      <c r="I51" s="3"/>
      <c r="J51" s="3"/>
      <c r="K51" s="3"/>
      <c r="L51" s="3"/>
    </row>
    <row r="52" spans="1:12" x14ac:dyDescent="0.25">
      <c r="A52" s="28" t="s">
        <v>64</v>
      </c>
      <c r="B52" s="29"/>
      <c r="C52" s="30"/>
      <c r="D52" s="30"/>
      <c r="E52" s="31">
        <f>(J7*H9)</f>
        <v>1200</v>
      </c>
      <c r="F52" s="16"/>
      <c r="G52" s="3"/>
      <c r="H52" s="3"/>
      <c r="I52" s="3"/>
      <c r="J52" s="3"/>
      <c r="K52" s="3"/>
      <c r="L52" s="3"/>
    </row>
    <row r="53" spans="1:12" x14ac:dyDescent="0.25">
      <c r="A53" s="28" t="s">
        <v>59</v>
      </c>
      <c r="B53" s="32"/>
      <c r="C53" s="33"/>
      <c r="D53" s="33"/>
      <c r="E53" s="34">
        <f>SUM(E52-E51)</f>
        <v>105.24182500000006</v>
      </c>
      <c r="F53" s="16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5"/>
      <c r="G54" s="3"/>
      <c r="H54" s="3"/>
      <c r="I54" s="3"/>
      <c r="J54" s="3"/>
      <c r="K54" s="3"/>
      <c r="L54" s="3"/>
    </row>
    <row r="55" spans="1:12" ht="15.75" x14ac:dyDescent="0.25">
      <c r="A55" s="36" t="s">
        <v>66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x14ac:dyDescent="0.25">
      <c r="A56" s="3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x14ac:dyDescent="0.25">
      <c r="A57" s="36" t="s">
        <v>54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7"/>
      <c r="C58" s="37"/>
      <c r="D58" s="37"/>
      <c r="E58" s="35"/>
      <c r="F58" s="3"/>
      <c r="G58" s="3"/>
      <c r="H58" s="3"/>
      <c r="I58" s="3"/>
      <c r="J58" s="3"/>
      <c r="K58" s="3"/>
      <c r="L58" s="3"/>
    </row>
    <row r="59" spans="1:12" ht="15.75" x14ac:dyDescent="0.25">
      <c r="A59" s="36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 t="s">
        <v>56</v>
      </c>
      <c r="B60" s="3"/>
      <c r="C60" s="3"/>
      <c r="D60" s="3"/>
      <c r="E60" s="3"/>
      <c r="F60" s="3"/>
      <c r="G60" s="3"/>
      <c r="H60" s="3"/>
      <c r="I60" s="3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85601-144D-4993-92E3-4D47894DA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8267E-9A0C-4C33-8E1C-7ABA3F6EC9C8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0b49d49-c6f3-4515-a569-bf7c2e7e0c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F9693E-0132-44B9-B7AC-E9205ACB8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Bruce</dc:creator>
  <cp:lastModifiedBy>Nathaniel Bruce</cp:lastModifiedBy>
  <dcterms:created xsi:type="dcterms:W3CDTF">2022-01-31T18:31:23Z</dcterms:created>
  <dcterms:modified xsi:type="dcterms:W3CDTF">2023-03-09T13:46:10Z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