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13_ncr:1_{FD50A90B-2769-4114-A051-3B81401ADECD}" xr6:coauthVersionLast="47" xr6:coauthVersionMax="47" xr10:uidLastSave="{00000000-0000-0000-0000-000000000000}"/>
  <bookViews>
    <workbookView xWindow="-120" yWindow="-120" windowWidth="20730" windowHeight="11160" xr2:uid="{A54EB38C-58B3-4629-80E3-2667D681A39E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31" i="1" l="1"/>
  <c r="E10" i="1"/>
  <c r="E44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5" i="1"/>
  <c r="E30" i="1"/>
  <c r="E29" i="1"/>
  <c r="E28" i="1"/>
  <c r="E27" i="1"/>
  <c r="E26" i="1"/>
  <c r="E25" i="1"/>
  <c r="E24" i="1"/>
  <c r="E23" i="1"/>
  <c r="E21" i="1"/>
  <c r="E32" i="1" s="1"/>
  <c r="E15" i="1"/>
  <c r="H14" i="1" s="1"/>
  <c r="E14" i="1"/>
  <c r="E13" i="1"/>
  <c r="H12" i="1" s="1"/>
  <c r="E12" i="1"/>
  <c r="E11" i="1"/>
  <c r="E9" i="1"/>
  <c r="E8" i="1"/>
  <c r="E7" i="1"/>
  <c r="E6" i="1"/>
  <c r="H12" i="2" l="1"/>
  <c r="H14" i="2"/>
  <c r="B21" i="2"/>
  <c r="E21" i="2" s="1"/>
  <c r="E22" i="2" s="1"/>
  <c r="E41" i="2"/>
  <c r="B16" i="1"/>
  <c r="E16" i="1" s="1"/>
  <c r="E17" i="1" s="1"/>
  <c r="E34" i="1" l="1"/>
  <c r="I26" i="1" s="1"/>
  <c r="E36" i="1"/>
  <c r="E43" i="2"/>
  <c r="K9" i="1" l="1"/>
  <c r="K21" i="1" s="1"/>
  <c r="I28" i="1"/>
  <c r="I8" i="1"/>
  <c r="I20" i="1" s="1"/>
  <c r="I9" i="1"/>
  <c r="I21" i="1" s="1"/>
  <c r="I10" i="1"/>
  <c r="I22" i="1" s="1"/>
  <c r="J9" i="1"/>
  <c r="J21" i="1" s="1"/>
  <c r="J10" i="1"/>
  <c r="J22" i="1" s="1"/>
  <c r="J8" i="1"/>
  <c r="J20" i="1" s="1"/>
  <c r="K8" i="1"/>
  <c r="K20" i="1" s="1"/>
  <c r="K10" i="1"/>
  <c r="K22" i="1" s="1"/>
  <c r="I27" i="1"/>
  <c r="I9" i="2"/>
  <c r="I21" i="2" s="1"/>
  <c r="I27" i="2"/>
  <c r="I28" i="2"/>
  <c r="I26" i="2"/>
  <c r="J8" i="2"/>
  <c r="J20" i="2" s="1"/>
  <c r="K8" i="2"/>
  <c r="K20" i="2" s="1"/>
  <c r="K9" i="2"/>
  <c r="K21" i="2" s="1"/>
  <c r="I8" i="2"/>
  <c r="I20" i="2" s="1"/>
  <c r="J10" i="2"/>
  <c r="J22" i="2" s="1"/>
  <c r="I10" i="2"/>
  <c r="I22" i="2" s="1"/>
  <c r="J9" i="2"/>
  <c r="J21" i="2" s="1"/>
  <c r="E45" i="2"/>
  <c r="K10" i="2"/>
  <c r="K22" i="2" s="1"/>
</calcChain>
</file>

<file path=xl/sharedStrings.xml><?xml version="1.0" encoding="utf-8"?>
<sst xmlns="http://schemas.openxmlformats.org/spreadsheetml/2006/main" count="190" uniqueCount="67">
  <si>
    <t>PEAS-PROCESSING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</si>
  <si>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</si>
  <si>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</si>
  <si>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</si>
  <si>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</si>
  <si>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</si>
  <si>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</si>
  <si>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</si>
  <si>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</si>
  <si>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</si>
  <si>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</si>
  <si>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</si>
  <si>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</si>
  <si>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</si>
  <si>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</si>
  <si>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</si>
  <si>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</si>
  <si>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</si>
  <si>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</si>
  <si>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</si>
  <si>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</si>
  <si>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Seed</t>
  </si>
  <si>
    <t>Poor</t>
  </si>
  <si>
    <t>Herbicide - Pursuit</t>
  </si>
  <si>
    <t>oz</t>
  </si>
  <si>
    <t>Herbicide - Dual Magnum</t>
  </si>
  <si>
    <t>pt</t>
  </si>
  <si>
    <t>Total Insecticide</t>
  </si>
  <si>
    <t>may be covered all or in part by processor</t>
  </si>
  <si>
    <t>Total Fungicide</t>
  </si>
  <si>
    <t>Total Variable Costs</t>
  </si>
  <si>
    <t>FIXED COSTS (custom rates are used as a proxy for field operation costs)</t>
  </si>
  <si>
    <t>application</t>
  </si>
  <si>
    <t>Tillage/Chisel</t>
  </si>
  <si>
    <t>acre</t>
  </si>
  <si>
    <t>Disk &amp; Harrowing</t>
  </si>
  <si>
    <t>Planting</t>
  </si>
  <si>
    <t>year</t>
  </si>
  <si>
    <t>acre inch</t>
  </si>
  <si>
    <t>Crop Insurance</t>
  </si>
  <si>
    <t>Harvesting</t>
  </si>
  <si>
    <t>Total Fixed Costs</t>
  </si>
  <si>
    <t>Use accompanying irrigation cost calculator to determine your irrigation costs.</t>
  </si>
  <si>
    <r>
      <t>Insecticide - Dimethoate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</si>
  <si>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</si>
  <si>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r>
      <t>Fungicide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</si>
  <si>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</si>
  <si>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</si>
  <si>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</si>
  <si>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</si>
  <si>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</si>
  <si>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</si>
  <si>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</si>
  <si>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</si>
  <si>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</si>
  <si>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Actual Costs - Enter your actual information in the yellow highlighted cells.</t>
  </si>
  <si>
    <t>Insecticide</t>
  </si>
  <si>
    <t xml:space="preserve">Fungicide </t>
  </si>
  <si>
    <t>Fungicide</t>
  </si>
  <si>
    <t xml:space="preserve">Breakeven Price at Different </t>
  </si>
  <si>
    <t>Profit or Loss Per Pound On Example Costs</t>
  </si>
  <si>
    <t>Land Charge</t>
  </si>
  <si>
    <t>Total Costs</t>
  </si>
  <si>
    <t>Expected Gross Revenue at Average Price</t>
  </si>
  <si>
    <t>Net Returns</t>
  </si>
  <si>
    <t>Net Returns Based On Example Costs</t>
  </si>
  <si>
    <t>Price Assumptions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</si>
</sst>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/>
    <xf numFmtId="0" fontId="8" fillId="0" borderId="7" xfId="0" applyFont="1" applyFill="1" applyBorder="1"/>
    <xf numFmtId="164" fontId="3" fillId="0" borderId="0" xfId="0" applyNumberFormat="1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10" fillId="0" borderId="0" xfId="0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3" fillId="3" borderId="10" xfId="0" applyFont="1" applyFill="1" applyBorder="1"/>
    <xf numFmtId="164" fontId="3" fillId="3" borderId="7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Border="1" applyProtection="1">
      <protection locked="0"/>
    </xf>
    <xf numFmtId="0" fontId="9" fillId="2" borderId="6" xfId="0" applyFont="1" applyFill="1" applyBorder="1"/>
    <xf numFmtId="0" fontId="9" fillId="2" borderId="10" xfId="0" applyFont="1" applyFill="1" applyBorder="1"/>
    <xf numFmtId="0" fontId="3" fillId="0" borderId="10" xfId="0" applyFont="1" applyBorder="1"/>
    <xf numFmtId="164" fontId="3" fillId="0" borderId="7" xfId="0" applyNumberFormat="1" applyFont="1" applyFill="1" applyBorder="1" applyAlignment="1">
      <alignment horizontal="center"/>
    </xf>
    <xf numFmtId="0" fontId="12" fillId="2" borderId="10" xfId="0" applyFont="1" applyFill="1" applyBorder="1"/>
    <xf numFmtId="0" fontId="13" fillId="0" borderId="10" xfId="0" applyFont="1" applyBorder="1"/>
    <xf numFmtId="164" fontId="8" fillId="4" borderId="7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1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2" borderId="0" xfId="0" applyFont="1" applyFill="1" applyBorder="1" applyProtection="1"/>
    <xf numFmtId="0" fontId="5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0" fontId="8" fillId="3" borderId="1" xfId="0" applyFont="1" applyFill="1" applyBorder="1" applyProtection="1"/>
    <xf numFmtId="164" fontId="8" fillId="3" borderId="1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3" fillId="0" borderId="1" xfId="0" applyFont="1" applyFill="1" applyBorder="1" applyProtection="1"/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3" xfId="0" applyFont="1" applyFill="1" applyBorder="1" applyAlignment="1" applyProtection="1">
      <alignment horizontal="center"/>
    </xf>
    <xf numFmtId="164" fontId="8" fillId="0" borderId="3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8" fontId="8" fillId="5" borderId="5" xfId="0" applyNumberFormat="1" applyFont="1" applyFill="1" applyBorder="1" applyAlignment="1" applyProtection="1">
      <alignment horizontal="center"/>
      <protection locked="0"/>
    </xf>
    <xf numFmtId="164" fontId="8" fillId="5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/>
    <xf numFmtId="0" fontId="8" fillId="5" borderId="7" xfId="0" applyFont="1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</xf>
    <xf numFmtId="164" fontId="3" fillId="0" borderId="2" xfId="0" applyNumberFormat="1" applyFont="1" applyFill="1" applyBorder="1" applyAlignment="1" applyProtection="1">
      <alignment horizontal="left"/>
    </xf>
    <xf numFmtId="3" fontId="3" fillId="0" borderId="1" xfId="0" applyNumberFormat="1" applyFont="1" applyFill="1" applyBorder="1" applyAlignment="1" applyProtection="1">
      <alignment horizontal="left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left"/>
    </xf>
    <xf numFmtId="164" fontId="3" fillId="0" borderId="9" xfId="0" applyNumberFormat="1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10" fillId="0" borderId="0" xfId="0" applyFont="1" applyBorder="1" applyProtection="1"/>
    <xf numFmtId="0" fontId="3" fillId="3" borderId="1" xfId="0" applyFont="1" applyFill="1" applyBorder="1" applyProtection="1"/>
    <xf numFmtId="164" fontId="3" fillId="3" borderId="1" xfId="0" applyNumberFormat="1" applyFont="1" applyFill="1" applyBorder="1" applyProtection="1"/>
    <xf numFmtId="10" fontId="3" fillId="5" borderId="1" xfId="0" applyNumberFormat="1" applyFont="1" applyFill="1" applyBorder="1" applyProtection="1">
      <protection locked="0"/>
    </xf>
    <xf numFmtId="1" fontId="3" fillId="5" borderId="1" xfId="0" applyNumberFormat="1" applyFont="1" applyFill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right"/>
    </xf>
    <xf numFmtId="0" fontId="3" fillId="3" borderId="10" xfId="0" applyFont="1" applyFill="1" applyBorder="1" applyProtection="1"/>
    <xf numFmtId="164" fontId="3" fillId="3" borderId="7" xfId="0" applyNumberFormat="1" applyFont="1" applyFill="1" applyBorder="1" applyProtection="1"/>
    <xf numFmtId="0" fontId="9" fillId="2" borderId="10" xfId="0" applyFont="1" applyFill="1" applyBorder="1" applyProtection="1"/>
    <xf numFmtId="0" fontId="3" fillId="0" borderId="10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10" xfId="0" applyFont="1" applyFill="1" applyBorder="1" applyProtection="1"/>
    <xf numFmtId="0" fontId="13" fillId="0" borderId="10" xfId="0" applyFont="1" applyBorder="1" applyProtection="1"/>
    <xf numFmtId="164" fontId="8" fillId="4" borderId="7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13" fillId="0" borderId="0" xfId="0" applyFont="1" applyBorder="1" applyProtection="1"/>
    <xf numFmtId="0" fontId="14" fillId="0" borderId="0" xfId="0" applyFont="1"/>
    <xf numFmtId="0" fontId="3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8" fillId="6" borderId="3" xfId="0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0" fontId="6" fillId="7" borderId="4" xfId="0" applyFont="1" applyFill="1" applyBorder="1"/>
    <xf numFmtId="0" fontId="6" fillId="7" borderId="0" xfId="0" applyFont="1" applyFill="1"/>
    <xf numFmtId="8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164" fontId="3" fillId="0" borderId="1" xfId="0" applyNumberFormat="1" applyFont="1" applyBorder="1"/>
    <xf numFmtId="0" fontId="15" fillId="7" borderId="0" xfId="0" applyFont="1" applyFill="1"/>
    <xf numFmtId="164" fontId="3" fillId="7" borderId="0" xfId="0" applyNumberFormat="1" applyFont="1" applyFill="1"/>
    <xf numFmtId="0" fontId="3" fillId="0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B947-507C-4036-9D5C-F7E71CFD28FC}">
  <dimension ref="A1:K44"/>
  <sheetViews>
    <sheetView tabSelected="1" workbookViewId="0">
      <selection activeCell="G16" sqref="G16"/>
    </sheetView>
  </sheetViews>
  <sheetFormatPr defaultRowHeight="15" x14ac:dyDescent="0.25"/>
  <cols>
    <col min="1" max="1" width="25.7109375" customWidth="1"/>
    <col min="2" max="2" width="10.140625" bestFit="1" customWidth="1"/>
    <col min="8" max="8" width="14.140625" customWidth="1"/>
  </cols>
  <sheetData>
    <row r="1" spans="1:11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2</v>
      </c>
      <c r="B3" s="5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6" t="s">
        <v>3</v>
      </c>
      <c r="B4" s="7"/>
      <c r="C4" s="7"/>
      <c r="D4" s="7"/>
      <c r="E4" s="8"/>
      <c r="F4" s="3"/>
      <c r="G4" s="9"/>
      <c r="H4" s="10" t="s">
        <v>65</v>
      </c>
      <c r="I4" s="11"/>
      <c r="J4" s="11"/>
      <c r="K4" s="11"/>
    </row>
    <row r="5" spans="1:11" x14ac:dyDescent="0.25">
      <c r="A5" s="12" t="s">
        <v>4</v>
      </c>
      <c r="B5" s="12" t="s">
        <v>5</v>
      </c>
      <c r="C5" s="12" t="s">
        <v>6</v>
      </c>
      <c r="D5" s="12" t="s">
        <v>7</v>
      </c>
      <c r="E5" s="13" t="s">
        <v>8</v>
      </c>
      <c r="F5" s="14"/>
      <c r="G5" s="9"/>
      <c r="H5" s="9"/>
      <c r="I5" s="15"/>
      <c r="J5" s="16" t="s">
        <v>66</v>
      </c>
      <c r="K5" s="17"/>
    </row>
    <row r="6" spans="1:11" x14ac:dyDescent="0.25">
      <c r="A6" s="18" t="s">
        <v>9</v>
      </c>
      <c r="B6" s="18" t="s">
        <v>10</v>
      </c>
      <c r="C6" s="19">
        <v>1.02</v>
      </c>
      <c r="D6" s="18">
        <v>60</v>
      </c>
      <c r="E6" s="20">
        <f>(C6*D6)</f>
        <v>61.2</v>
      </c>
      <c r="F6" s="21"/>
      <c r="G6" s="22"/>
      <c r="H6" s="22"/>
      <c r="I6" s="23" t="s">
        <v>11</v>
      </c>
      <c r="J6" s="24" t="s">
        <v>12</v>
      </c>
      <c r="K6" s="23" t="s">
        <v>13</v>
      </c>
    </row>
    <row r="7" spans="1:11" x14ac:dyDescent="0.25">
      <c r="A7" s="18" t="s">
        <v>14</v>
      </c>
      <c r="B7" s="18" t="s">
        <v>10</v>
      </c>
      <c r="C7" s="19">
        <v>0.89</v>
      </c>
      <c r="D7" s="18">
        <v>40</v>
      </c>
      <c r="E7" s="20">
        <f t="shared" ref="E7:E15" si="0">(C7*D7)</f>
        <v>35.6</v>
      </c>
      <c r="F7" s="21"/>
      <c r="G7" s="25" t="s">
        <v>15</v>
      </c>
      <c r="H7" s="6"/>
      <c r="I7" s="26">
        <v>0.25</v>
      </c>
      <c r="J7" s="27">
        <v>0.21</v>
      </c>
      <c r="K7" s="26">
        <v>0.18</v>
      </c>
    </row>
    <row r="8" spans="1:11" x14ac:dyDescent="0.25">
      <c r="A8" s="18" t="s">
        <v>16</v>
      </c>
      <c r="B8" s="18" t="s">
        <v>10</v>
      </c>
      <c r="C8" s="19">
        <v>0.69</v>
      </c>
      <c r="D8" s="18">
        <v>80</v>
      </c>
      <c r="E8" s="20">
        <f t="shared" si="0"/>
        <v>55.199999999999996</v>
      </c>
      <c r="F8" s="21"/>
      <c r="G8" s="28" t="s">
        <v>17</v>
      </c>
      <c r="H8" s="29">
        <v>5000</v>
      </c>
      <c r="I8" s="21">
        <f>SUM(I7*H8)-E34</f>
        <v>446.74350499999991</v>
      </c>
      <c r="J8" s="30">
        <f>SUM(J7*H8)-E34</f>
        <v>246.74350499999991</v>
      </c>
      <c r="K8" s="31">
        <f>SUM(K7*H8)-E34</f>
        <v>96.743504999999914</v>
      </c>
    </row>
    <row r="9" spans="1:11" x14ac:dyDescent="0.25">
      <c r="A9" s="18" t="s">
        <v>18</v>
      </c>
      <c r="B9" s="18" t="s">
        <v>19</v>
      </c>
      <c r="C9" s="19">
        <v>36</v>
      </c>
      <c r="D9" s="18">
        <v>1</v>
      </c>
      <c r="E9" s="20">
        <f>(C9*D9)/3</f>
        <v>12</v>
      </c>
      <c r="F9" s="21"/>
      <c r="G9" s="28" t="s">
        <v>20</v>
      </c>
      <c r="H9" s="29">
        <v>4000</v>
      </c>
      <c r="I9" s="21">
        <f>SUM(I7*H9)-E34</f>
        <v>196.74350499999991</v>
      </c>
      <c r="J9" s="30">
        <f>SUM(J7*H9)-E34</f>
        <v>36.743504999999914</v>
      </c>
      <c r="K9" s="31">
        <f>SUM(K7*H9)-E34</f>
        <v>-83.256495000000086</v>
      </c>
    </row>
    <row r="10" spans="1:11" x14ac:dyDescent="0.25">
      <c r="A10" s="18" t="s">
        <v>21</v>
      </c>
      <c r="B10" s="32" t="s">
        <v>10</v>
      </c>
      <c r="C10" s="19">
        <v>1.1599999999999999</v>
      </c>
      <c r="D10" s="18">
        <v>250</v>
      </c>
      <c r="E10" s="20">
        <f>(C10*D10)</f>
        <v>290</v>
      </c>
      <c r="F10" s="21"/>
      <c r="G10" s="28" t="s">
        <v>22</v>
      </c>
      <c r="H10" s="29">
        <v>3000</v>
      </c>
      <c r="I10" s="33">
        <f>SUM(I7*H10)-E34</f>
        <v>-53.256495000000086</v>
      </c>
      <c r="J10" s="34">
        <f>SUM(J7*H10)-E34</f>
        <v>-173.25649500000009</v>
      </c>
      <c r="K10" s="35">
        <f>SUM(K7*H10)-E34</f>
        <v>-263.25649500000009</v>
      </c>
    </row>
    <row r="11" spans="1:11" x14ac:dyDescent="0.25">
      <c r="A11" s="18" t="s">
        <v>23</v>
      </c>
      <c r="B11" s="18" t="s">
        <v>24</v>
      </c>
      <c r="C11" s="19">
        <v>2.23</v>
      </c>
      <c r="D11" s="18">
        <v>2</v>
      </c>
      <c r="E11" s="20">
        <f t="shared" si="0"/>
        <v>4.46</v>
      </c>
      <c r="F11" s="21"/>
      <c r="G11" s="21"/>
      <c r="H11" s="3"/>
      <c r="I11" s="3"/>
      <c r="J11" s="3"/>
      <c r="K11" s="3"/>
    </row>
    <row r="12" spans="1:11" x14ac:dyDescent="0.25">
      <c r="A12" s="18" t="s">
        <v>25</v>
      </c>
      <c r="B12" s="18" t="s">
        <v>26</v>
      </c>
      <c r="C12" s="19">
        <v>10.75</v>
      </c>
      <c r="D12" s="18">
        <v>1</v>
      </c>
      <c r="E12" s="20">
        <f t="shared" si="0"/>
        <v>10.75</v>
      </c>
      <c r="F12" s="21"/>
      <c r="G12" s="36" t="s">
        <v>27</v>
      </c>
      <c r="H12" s="37">
        <f>SUM(E13:E14)</f>
        <v>31.981600000000004</v>
      </c>
      <c r="I12" s="38" t="s">
        <v>28</v>
      </c>
      <c r="J12" s="3"/>
      <c r="K12" s="3"/>
    </row>
    <row r="13" spans="1:11" ht="15.75" x14ac:dyDescent="0.25">
      <c r="A13" s="18" t="s">
        <v>43</v>
      </c>
      <c r="B13" s="18" t="s">
        <v>26</v>
      </c>
      <c r="C13" s="19">
        <v>7.13</v>
      </c>
      <c r="D13" s="18">
        <v>0.32</v>
      </c>
      <c r="E13" s="20">
        <f t="shared" si="0"/>
        <v>2.2816000000000001</v>
      </c>
      <c r="F13" s="21"/>
      <c r="G13" s="36"/>
      <c r="H13" s="37"/>
      <c r="I13" s="38"/>
      <c r="J13" s="3"/>
      <c r="K13" s="3"/>
    </row>
    <row r="14" spans="1:11" ht="15.75" x14ac:dyDescent="0.25">
      <c r="A14" s="18" t="s">
        <v>44</v>
      </c>
      <c r="B14" s="18" t="s">
        <v>26</v>
      </c>
      <c r="C14" s="19">
        <v>11.88</v>
      </c>
      <c r="D14" s="18">
        <v>2.5</v>
      </c>
      <c r="E14" s="20">
        <f t="shared" si="0"/>
        <v>29.700000000000003</v>
      </c>
      <c r="F14" s="21"/>
      <c r="G14" s="36" t="s">
        <v>29</v>
      </c>
      <c r="H14" s="37">
        <f>E15</f>
        <v>0</v>
      </c>
      <c r="I14" s="38" t="s">
        <v>28</v>
      </c>
      <c r="J14" s="3"/>
      <c r="K14" s="3"/>
    </row>
    <row r="15" spans="1:11" ht="15.75" x14ac:dyDescent="0.25">
      <c r="A15" s="18" t="s">
        <v>45</v>
      </c>
      <c r="B15" s="18"/>
      <c r="C15" s="18"/>
      <c r="D15" s="18"/>
      <c r="E15" s="20">
        <f t="shared" si="0"/>
        <v>0</v>
      </c>
      <c r="F15" s="21"/>
      <c r="G15" s="9"/>
      <c r="H15" s="9"/>
      <c r="I15" s="3"/>
      <c r="J15" s="3"/>
      <c r="K15" s="3"/>
    </row>
    <row r="16" spans="1:11" ht="15.75" x14ac:dyDescent="0.25">
      <c r="A16" s="39" t="s">
        <v>46</v>
      </c>
      <c r="B16" s="40">
        <f>SUM(E6:E15)</f>
        <v>501.19159999999999</v>
      </c>
      <c r="C16" s="41">
        <v>2.5000000000000001E-2</v>
      </c>
      <c r="D16" s="42">
        <v>6</v>
      </c>
      <c r="E16" s="43">
        <f>B16*(D16/12)*C16</f>
        <v>6.2648950000000001</v>
      </c>
      <c r="F16" s="21"/>
      <c r="H16" s="115" t="s">
        <v>60</v>
      </c>
    </row>
    <row r="17" spans="1:11" x14ac:dyDescent="0.25">
      <c r="A17" s="44" t="s">
        <v>30</v>
      </c>
      <c r="B17" s="45"/>
      <c r="C17" s="45"/>
      <c r="D17" s="45"/>
      <c r="E17" s="46">
        <f>SUM(E6:E16)</f>
        <v>507.45649500000002</v>
      </c>
      <c r="F17" s="37"/>
      <c r="G17" s="116"/>
      <c r="H17" s="116"/>
      <c r="I17" s="117"/>
      <c r="J17" s="118" t="s">
        <v>66</v>
      </c>
      <c r="K17" s="17"/>
    </row>
    <row r="18" spans="1:11" x14ac:dyDescent="0.25">
      <c r="A18" s="36"/>
      <c r="B18" s="3"/>
      <c r="C18" s="3"/>
      <c r="D18" s="3"/>
      <c r="E18" s="37"/>
      <c r="F18" s="37"/>
      <c r="I18" s="119" t="s">
        <v>11</v>
      </c>
      <c r="J18" s="120" t="s">
        <v>12</v>
      </c>
      <c r="K18" s="119" t="s">
        <v>13</v>
      </c>
    </row>
    <row r="19" spans="1:11" x14ac:dyDescent="0.25">
      <c r="A19" s="6" t="s">
        <v>31</v>
      </c>
      <c r="B19" s="15"/>
      <c r="C19" s="15"/>
      <c r="D19" s="15"/>
      <c r="E19" s="15"/>
      <c r="F19" s="3"/>
      <c r="G19" s="121" t="s">
        <v>15</v>
      </c>
      <c r="H19" s="122"/>
      <c r="I19" s="123">
        <v>0.25</v>
      </c>
      <c r="J19" s="124">
        <v>0.21</v>
      </c>
      <c r="K19" s="123">
        <v>0.18</v>
      </c>
    </row>
    <row r="20" spans="1:11" x14ac:dyDescent="0.25">
      <c r="A20" s="12" t="s">
        <v>4</v>
      </c>
      <c r="B20" s="12" t="s">
        <v>5</v>
      </c>
      <c r="C20" s="12" t="s">
        <v>6</v>
      </c>
      <c r="D20" s="12" t="s">
        <v>7</v>
      </c>
      <c r="E20" s="13" t="s">
        <v>8</v>
      </c>
      <c r="F20" s="14"/>
      <c r="G20" s="125" t="s">
        <v>17</v>
      </c>
      <c r="H20" s="126">
        <v>5000</v>
      </c>
      <c r="I20" s="127">
        <f>I8/$H$8</f>
        <v>8.9348700999999989E-2</v>
      </c>
      <c r="J20" s="127">
        <f t="shared" ref="J20" si="1">J8/$H$8</f>
        <v>4.9348700999999981E-2</v>
      </c>
      <c r="K20" s="127">
        <f>K8/$H$8</f>
        <v>1.9348700999999982E-2</v>
      </c>
    </row>
    <row r="21" spans="1:11" x14ac:dyDescent="0.25">
      <c r="A21" s="18" t="s">
        <v>47</v>
      </c>
      <c r="B21" s="18" t="s">
        <v>32</v>
      </c>
      <c r="C21" s="19">
        <v>9.240000000000002</v>
      </c>
      <c r="D21" s="18">
        <v>1</v>
      </c>
      <c r="E21" s="20">
        <f>C21*D21</f>
        <v>9.240000000000002</v>
      </c>
      <c r="F21" s="21"/>
      <c r="G21" s="125" t="s">
        <v>20</v>
      </c>
      <c r="H21" s="126">
        <v>4000</v>
      </c>
      <c r="I21" s="127">
        <f>I9/$H$9</f>
        <v>4.9185876249999975E-2</v>
      </c>
      <c r="J21" s="127">
        <f t="shared" ref="J21:K21" si="2">J9/$H$9</f>
        <v>9.1858762499999781E-3</v>
      </c>
      <c r="K21" s="127">
        <f t="shared" si="2"/>
        <v>-2.0814123750000021E-2</v>
      </c>
    </row>
    <row r="22" spans="1:11" x14ac:dyDescent="0.25">
      <c r="A22" s="18" t="s">
        <v>48</v>
      </c>
      <c r="B22" s="18" t="s">
        <v>32</v>
      </c>
      <c r="C22" s="19">
        <v>10.220000000000001</v>
      </c>
      <c r="D22" s="18">
        <v>1</v>
      </c>
      <c r="E22" s="20">
        <f>C22*D22</f>
        <v>10.220000000000001</v>
      </c>
      <c r="F22" s="21"/>
      <c r="G22" s="125" t="s">
        <v>22</v>
      </c>
      <c r="H22" s="126">
        <v>3000</v>
      </c>
      <c r="I22" s="127">
        <f>I10/$H$10</f>
        <v>-1.7752165000000028E-2</v>
      </c>
      <c r="J22" s="127">
        <f t="shared" ref="J22:K22" si="3">J10/$H$10</f>
        <v>-5.7752165000000029E-2</v>
      </c>
      <c r="K22" s="127">
        <f t="shared" si="3"/>
        <v>-8.7752165000000035E-2</v>
      </c>
    </row>
    <row r="23" spans="1:11" x14ac:dyDescent="0.25">
      <c r="A23" s="18" t="s">
        <v>49</v>
      </c>
      <c r="B23" s="18" t="s">
        <v>32</v>
      </c>
      <c r="C23" s="19">
        <v>15.180000000000001</v>
      </c>
      <c r="D23" s="18">
        <v>1</v>
      </c>
      <c r="E23" s="20">
        <f t="shared" ref="E23:E30" si="4">C23*D23</f>
        <v>15.180000000000001</v>
      </c>
      <c r="F23" s="21"/>
    </row>
    <row r="24" spans="1:11" x14ac:dyDescent="0.25">
      <c r="A24" s="18" t="s">
        <v>33</v>
      </c>
      <c r="B24" s="18" t="s">
        <v>34</v>
      </c>
      <c r="C24" s="19">
        <v>23.87</v>
      </c>
      <c r="D24" s="18">
        <v>1</v>
      </c>
      <c r="E24" s="20">
        <f t="shared" si="4"/>
        <v>23.87</v>
      </c>
      <c r="F24" s="21"/>
      <c r="G24" s="128" t="s">
        <v>59</v>
      </c>
      <c r="H24" s="122"/>
      <c r="I24" s="122"/>
    </row>
    <row r="25" spans="1:11" x14ac:dyDescent="0.25">
      <c r="A25" s="18" t="s">
        <v>35</v>
      </c>
      <c r="B25" s="18" t="s">
        <v>34</v>
      </c>
      <c r="C25" s="19">
        <v>19.910000000000004</v>
      </c>
      <c r="D25" s="18">
        <v>1</v>
      </c>
      <c r="E25" s="20">
        <f t="shared" si="4"/>
        <v>19.910000000000004</v>
      </c>
      <c r="F25" s="21"/>
      <c r="G25" s="121" t="s">
        <v>15</v>
      </c>
      <c r="H25" s="122"/>
      <c r="I25" s="129"/>
      <c r="K25" s="47"/>
    </row>
    <row r="26" spans="1:11" x14ac:dyDescent="0.25">
      <c r="A26" s="18" t="s">
        <v>36</v>
      </c>
      <c r="B26" s="18" t="s">
        <v>34</v>
      </c>
      <c r="C26" s="19">
        <v>27.500000000000004</v>
      </c>
      <c r="D26" s="18">
        <v>1</v>
      </c>
      <c r="E26" s="20">
        <f t="shared" si="4"/>
        <v>27.500000000000004</v>
      </c>
      <c r="F26" s="21"/>
      <c r="G26" s="125" t="s">
        <v>17</v>
      </c>
      <c r="H26" s="126">
        <v>5000</v>
      </c>
      <c r="I26" s="127">
        <f>$E$34/H26</f>
        <v>0.16065129900000003</v>
      </c>
      <c r="K26" s="47"/>
    </row>
    <row r="27" spans="1:11" ht="15.75" x14ac:dyDescent="0.25">
      <c r="A27" s="18" t="s">
        <v>50</v>
      </c>
      <c r="B27" s="18" t="s">
        <v>37</v>
      </c>
      <c r="C27" s="19">
        <v>97.84</v>
      </c>
      <c r="D27" s="18">
        <v>0.5</v>
      </c>
      <c r="E27" s="20">
        <f t="shared" si="4"/>
        <v>48.92</v>
      </c>
      <c r="F27" s="21"/>
      <c r="G27" s="125" t="s">
        <v>20</v>
      </c>
      <c r="H27" s="126">
        <v>4000</v>
      </c>
      <c r="I27" s="127">
        <f>$E$34/H27</f>
        <v>0.20081412375000002</v>
      </c>
      <c r="J27" s="116"/>
      <c r="K27" s="47"/>
    </row>
    <row r="28" spans="1:11" ht="15.75" x14ac:dyDescent="0.25">
      <c r="A28" s="18" t="s">
        <v>51</v>
      </c>
      <c r="B28" s="18" t="s">
        <v>38</v>
      </c>
      <c r="C28" s="19">
        <v>5.24</v>
      </c>
      <c r="D28" s="18">
        <v>4</v>
      </c>
      <c r="E28" s="20">
        <f t="shared" si="4"/>
        <v>20.96</v>
      </c>
      <c r="F28" s="21"/>
      <c r="G28" s="125" t="s">
        <v>22</v>
      </c>
      <c r="H28" s="126">
        <v>3000</v>
      </c>
      <c r="I28" s="127">
        <f>$E$34/H28</f>
        <v>0.26775216500000004</v>
      </c>
      <c r="J28" s="116"/>
      <c r="K28" s="47"/>
    </row>
    <row r="29" spans="1:11" x14ac:dyDescent="0.25">
      <c r="A29" s="18" t="s">
        <v>39</v>
      </c>
      <c r="B29" s="18" t="s">
        <v>34</v>
      </c>
      <c r="C29" s="19">
        <v>20</v>
      </c>
      <c r="D29" s="18">
        <v>1</v>
      </c>
      <c r="E29" s="20">
        <f t="shared" si="4"/>
        <v>20</v>
      </c>
      <c r="F29" s="21"/>
      <c r="G29" s="3"/>
      <c r="H29" s="3"/>
      <c r="I29" s="3"/>
      <c r="J29" s="3"/>
      <c r="K29" s="3"/>
    </row>
    <row r="30" spans="1:11" x14ac:dyDescent="0.25">
      <c r="A30" s="18" t="s">
        <v>40</v>
      </c>
      <c r="B30" s="18" t="s">
        <v>34</v>
      </c>
      <c r="C30" s="19"/>
      <c r="D30" s="18"/>
      <c r="E30" s="20">
        <f t="shared" si="4"/>
        <v>0</v>
      </c>
      <c r="F30" s="21"/>
      <c r="G30" s="9"/>
      <c r="H30" s="9"/>
      <c r="I30" s="9"/>
      <c r="J30" s="9"/>
      <c r="K30" s="3"/>
    </row>
    <row r="31" spans="1:11" x14ac:dyDescent="0.25">
      <c r="A31" s="18" t="s">
        <v>61</v>
      </c>
      <c r="B31" s="18" t="s">
        <v>34</v>
      </c>
      <c r="C31" s="19">
        <v>100</v>
      </c>
      <c r="D31" s="18">
        <v>1</v>
      </c>
      <c r="E31" s="20">
        <f>C31*D31</f>
        <v>100</v>
      </c>
      <c r="F31" s="21"/>
      <c r="G31" s="9"/>
      <c r="H31" s="9"/>
      <c r="I31" s="9"/>
      <c r="J31" s="9"/>
      <c r="K31" s="3"/>
    </row>
    <row r="32" spans="1:11" x14ac:dyDescent="0.25">
      <c r="A32" s="44" t="s">
        <v>41</v>
      </c>
      <c r="B32" s="45"/>
      <c r="C32" s="45"/>
      <c r="D32" s="45"/>
      <c r="E32" s="46">
        <f>SUM(E21:E31)</f>
        <v>295.80000000000007</v>
      </c>
      <c r="F32" s="21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21"/>
      <c r="F33" s="37"/>
      <c r="G33" s="48"/>
      <c r="H33" s="48"/>
      <c r="I33" s="48"/>
      <c r="J33" s="48"/>
      <c r="K33" s="48"/>
    </row>
    <row r="34" spans="1:11" x14ac:dyDescent="0.25">
      <c r="A34" s="49" t="s">
        <v>62</v>
      </c>
      <c r="B34" s="50"/>
      <c r="C34" s="51"/>
      <c r="D34" s="51"/>
      <c r="E34" s="52">
        <f>E17+E32</f>
        <v>803.25649500000009</v>
      </c>
      <c r="F34" s="21"/>
      <c r="G34" s="48"/>
      <c r="H34" s="48"/>
      <c r="I34" s="48"/>
      <c r="J34" s="48"/>
      <c r="K34" s="48"/>
    </row>
    <row r="35" spans="1:11" x14ac:dyDescent="0.25">
      <c r="A35" s="49" t="s">
        <v>63</v>
      </c>
      <c r="B35" s="50"/>
      <c r="C35" s="51"/>
      <c r="D35" s="51"/>
      <c r="E35" s="52">
        <f>(J7*H9)</f>
        <v>840</v>
      </c>
      <c r="F35" s="21"/>
      <c r="G35" s="3"/>
      <c r="H35" s="3"/>
      <c r="I35" s="3"/>
      <c r="J35" s="3"/>
      <c r="K35" s="3"/>
    </row>
    <row r="36" spans="1:11" x14ac:dyDescent="0.25">
      <c r="A36" s="49" t="s">
        <v>64</v>
      </c>
      <c r="B36" s="53"/>
      <c r="C36" s="54"/>
      <c r="D36" s="54"/>
      <c r="E36" s="55">
        <f>SUM(E35-E34)</f>
        <v>36.743504999999914</v>
      </c>
      <c r="F36" s="21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56"/>
      <c r="G37" s="3"/>
      <c r="H37" s="3"/>
      <c r="I37" s="3"/>
      <c r="J37" s="3"/>
      <c r="K37" s="3"/>
    </row>
    <row r="38" spans="1:11" ht="15.75" x14ac:dyDescent="0.25">
      <c r="A38" s="57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.75" x14ac:dyDescent="0.25">
      <c r="A39" s="57" t="s">
        <v>52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5.75" x14ac:dyDescent="0.25">
      <c r="A41" s="57" t="s">
        <v>53</v>
      </c>
      <c r="B41" s="58"/>
      <c r="C41" s="58"/>
      <c r="D41" s="58"/>
      <c r="E41" s="56"/>
      <c r="F41" s="3"/>
      <c r="G41" s="3"/>
      <c r="H41" s="3"/>
      <c r="I41" s="3"/>
      <c r="J41" s="3"/>
      <c r="K41" s="3"/>
    </row>
    <row r="42" spans="1:11" ht="15.75" x14ac:dyDescent="0.25">
      <c r="A42" s="57"/>
      <c r="B42" s="3"/>
      <c r="C42" s="3"/>
      <c r="D42" s="3"/>
      <c r="E42" s="3"/>
      <c r="F42" s="56"/>
      <c r="G42" s="3"/>
      <c r="H42" s="3"/>
      <c r="I42" s="3"/>
      <c r="J42" s="3"/>
      <c r="K42" s="3"/>
    </row>
    <row r="43" spans="1:11" ht="15.75" x14ac:dyDescent="0.25">
      <c r="A43" s="3" t="s">
        <v>54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 t="s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9EFE-6EC9-41E6-AD98-0C8B96B57EA3}">
  <dimension ref="A1:K53"/>
  <sheetViews>
    <sheetView workbookViewId="0">
      <selection activeCell="H16" sqref="H16"/>
    </sheetView>
  </sheetViews>
  <sheetFormatPr defaultRowHeight="15" x14ac:dyDescent="0.25"/>
  <cols>
    <col min="1" max="1" width="23.28515625" customWidth="1"/>
    <col min="2" max="2" width="10.140625" bestFit="1" customWidth="1"/>
    <col min="8" max="8" width="11.28515625" customWidth="1"/>
  </cols>
  <sheetData>
    <row r="1" spans="1:11" ht="15.75" x14ac:dyDescent="0.25">
      <c r="A1" s="59" t="s">
        <v>0</v>
      </c>
      <c r="B1" s="60"/>
      <c r="C1" s="60"/>
      <c r="D1" s="60"/>
      <c r="E1" s="61"/>
      <c r="F1" s="61"/>
      <c r="G1" s="61"/>
      <c r="H1" s="61"/>
      <c r="I1" s="61"/>
      <c r="J1" s="61"/>
      <c r="K1" s="61"/>
    </row>
    <row r="2" spans="1:11" ht="15.75" x14ac:dyDescent="0.25">
      <c r="A2" s="62" t="s">
        <v>1</v>
      </c>
      <c r="B2" s="60"/>
      <c r="C2" s="60"/>
      <c r="D2" s="60"/>
      <c r="E2" s="61"/>
      <c r="F2" s="61"/>
      <c r="G2" s="61"/>
      <c r="H2" s="61"/>
      <c r="I2" s="61"/>
      <c r="J2" s="61"/>
      <c r="K2" s="61"/>
    </row>
    <row r="3" spans="1:11" ht="15.75" x14ac:dyDescent="0.25">
      <c r="A3" s="59" t="s">
        <v>55</v>
      </c>
      <c r="B3" s="63"/>
      <c r="C3" s="61"/>
      <c r="D3" s="60"/>
      <c r="E3" s="61"/>
      <c r="F3" s="61"/>
      <c r="G3" s="61"/>
      <c r="H3" s="61"/>
      <c r="I3" s="61"/>
      <c r="J3" s="61"/>
      <c r="K3" s="61"/>
    </row>
    <row r="4" spans="1:11" ht="15.75" x14ac:dyDescent="0.25">
      <c r="A4" s="64" t="s">
        <v>3</v>
      </c>
      <c r="B4" s="65"/>
      <c r="C4" s="65"/>
      <c r="D4" s="65"/>
      <c r="E4" s="66"/>
      <c r="F4" s="61"/>
      <c r="G4" s="67"/>
      <c r="H4" s="68" t="s">
        <v>65</v>
      </c>
      <c r="I4" s="69"/>
      <c r="J4" s="69"/>
      <c r="K4" s="69"/>
    </row>
    <row r="5" spans="1:11" x14ac:dyDescent="0.25">
      <c r="A5" s="70" t="s">
        <v>4</v>
      </c>
      <c r="B5" s="70" t="s">
        <v>5</v>
      </c>
      <c r="C5" s="70" t="s">
        <v>6</v>
      </c>
      <c r="D5" s="70" t="s">
        <v>7</v>
      </c>
      <c r="E5" s="71" t="s">
        <v>8</v>
      </c>
      <c r="F5" s="72"/>
      <c r="G5" s="67"/>
      <c r="H5" s="67"/>
      <c r="I5" s="73"/>
      <c r="J5" s="74" t="s">
        <v>66</v>
      </c>
      <c r="K5" s="75"/>
    </row>
    <row r="6" spans="1:11" x14ac:dyDescent="0.25">
      <c r="A6" s="76" t="s">
        <v>9</v>
      </c>
      <c r="B6" s="76" t="s">
        <v>10</v>
      </c>
      <c r="C6" s="77">
        <v>1.02</v>
      </c>
      <c r="D6" s="78">
        <v>60</v>
      </c>
      <c r="E6" s="79">
        <f>(C6*D6)</f>
        <v>61.2</v>
      </c>
      <c r="F6" s="80"/>
      <c r="G6" s="81"/>
      <c r="H6" s="81"/>
      <c r="I6" s="82" t="s">
        <v>11</v>
      </c>
      <c r="J6" s="83" t="s">
        <v>12</v>
      </c>
      <c r="K6" s="82" t="s">
        <v>13</v>
      </c>
    </row>
    <row r="7" spans="1:11" x14ac:dyDescent="0.25">
      <c r="A7" s="76" t="s">
        <v>14</v>
      </c>
      <c r="B7" s="76" t="s">
        <v>10</v>
      </c>
      <c r="C7" s="77">
        <v>0.89</v>
      </c>
      <c r="D7" s="78">
        <v>40</v>
      </c>
      <c r="E7" s="79">
        <f t="shared" ref="E7:E20" si="0">(C7*D7)</f>
        <v>35.6</v>
      </c>
      <c r="F7" s="80"/>
      <c r="G7" s="84" t="s">
        <v>15</v>
      </c>
      <c r="H7" s="64"/>
      <c r="I7" s="85">
        <v>0.25</v>
      </c>
      <c r="J7" s="86">
        <v>0.21</v>
      </c>
      <c r="K7" s="85">
        <v>0.18</v>
      </c>
    </row>
    <row r="8" spans="1:11" x14ac:dyDescent="0.25">
      <c r="A8" s="76" t="s">
        <v>16</v>
      </c>
      <c r="B8" s="76" t="s">
        <v>10</v>
      </c>
      <c r="C8" s="77">
        <v>0.69</v>
      </c>
      <c r="D8" s="78">
        <v>80</v>
      </c>
      <c r="E8" s="79">
        <f t="shared" si="0"/>
        <v>55.199999999999996</v>
      </c>
      <c r="F8" s="80"/>
      <c r="G8" s="87" t="s">
        <v>17</v>
      </c>
      <c r="H8" s="88">
        <v>4000</v>
      </c>
      <c r="I8" s="80">
        <f>SUM(I7*H8)-E43</f>
        <v>308.72600499999999</v>
      </c>
      <c r="J8" s="89">
        <f>SUM(J7*H8)-E43</f>
        <v>148.72600499999999</v>
      </c>
      <c r="K8" s="90">
        <f>SUM(K7*H8)-E43</f>
        <v>28.726004999999986</v>
      </c>
    </row>
    <row r="9" spans="1:11" x14ac:dyDescent="0.25">
      <c r="A9" s="76" t="s">
        <v>18</v>
      </c>
      <c r="B9" s="76" t="s">
        <v>19</v>
      </c>
      <c r="C9" s="77">
        <v>36</v>
      </c>
      <c r="D9" s="78">
        <v>1</v>
      </c>
      <c r="E9" s="79">
        <f>(C9*D9)/3</f>
        <v>12</v>
      </c>
      <c r="F9" s="80"/>
      <c r="G9" s="87" t="s">
        <v>20</v>
      </c>
      <c r="H9" s="88">
        <v>3000</v>
      </c>
      <c r="I9" s="80">
        <f>SUM(I7*H9)-E43</f>
        <v>58.726004999999986</v>
      </c>
      <c r="J9" s="89">
        <f>SUM(J7*H9)-E43</f>
        <v>-61.273995000000014</v>
      </c>
      <c r="K9" s="90">
        <f>SUM(K7*H9)-E43</f>
        <v>-151.27399500000001</v>
      </c>
    </row>
    <row r="10" spans="1:11" x14ac:dyDescent="0.25">
      <c r="A10" s="76" t="s">
        <v>21</v>
      </c>
      <c r="B10" s="91" t="s">
        <v>10</v>
      </c>
      <c r="C10" s="77">
        <v>0.69</v>
      </c>
      <c r="D10" s="78">
        <v>260</v>
      </c>
      <c r="E10" s="79">
        <f t="shared" si="0"/>
        <v>179.39999999999998</v>
      </c>
      <c r="F10" s="80"/>
      <c r="G10" s="87" t="s">
        <v>22</v>
      </c>
      <c r="H10" s="88">
        <v>2000</v>
      </c>
      <c r="I10" s="92">
        <f>SUM(I7*H10)-E43</f>
        <v>-191.27399500000001</v>
      </c>
      <c r="J10" s="93">
        <f>SUM(J7*H10)-E43</f>
        <v>-271.27399500000001</v>
      </c>
      <c r="K10" s="94">
        <f>SUM(K7*H10)-E43</f>
        <v>-331.27399500000001</v>
      </c>
    </row>
    <row r="11" spans="1:11" x14ac:dyDescent="0.25">
      <c r="A11" s="78" t="s">
        <v>23</v>
      </c>
      <c r="B11" s="78" t="s">
        <v>24</v>
      </c>
      <c r="C11" s="77">
        <v>2.23</v>
      </c>
      <c r="D11" s="78">
        <v>2</v>
      </c>
      <c r="E11" s="79">
        <f t="shared" si="0"/>
        <v>4.46</v>
      </c>
      <c r="F11" s="80"/>
      <c r="G11" s="80"/>
      <c r="H11" s="61"/>
      <c r="I11" s="61"/>
      <c r="J11" s="61"/>
      <c r="K11" s="61"/>
    </row>
    <row r="12" spans="1:11" x14ac:dyDescent="0.25">
      <c r="A12" s="78" t="s">
        <v>25</v>
      </c>
      <c r="B12" s="78" t="s">
        <v>26</v>
      </c>
      <c r="C12" s="77">
        <v>10.75</v>
      </c>
      <c r="D12" s="78">
        <v>1</v>
      </c>
      <c r="E12" s="79">
        <f t="shared" si="0"/>
        <v>10.75</v>
      </c>
      <c r="F12" s="80"/>
      <c r="G12" s="95" t="s">
        <v>27</v>
      </c>
      <c r="H12" s="96">
        <f>SUM(E14:E17)</f>
        <v>31.981600000000004</v>
      </c>
      <c r="I12" s="97" t="s">
        <v>28</v>
      </c>
      <c r="J12" s="61"/>
      <c r="K12" s="61"/>
    </row>
    <row r="13" spans="1:11" x14ac:dyDescent="0.25">
      <c r="A13" s="78"/>
      <c r="B13" s="78"/>
      <c r="C13" s="77"/>
      <c r="D13" s="78"/>
      <c r="E13" s="79">
        <f>(C13*D13)</f>
        <v>0</v>
      </c>
      <c r="F13" s="80"/>
      <c r="G13" s="95"/>
      <c r="H13" s="96"/>
      <c r="I13" s="97"/>
      <c r="J13" s="61"/>
      <c r="K13" s="61"/>
    </row>
    <row r="14" spans="1:11" ht="15.75" x14ac:dyDescent="0.25">
      <c r="A14" s="78" t="s">
        <v>43</v>
      </c>
      <c r="B14" s="78" t="s">
        <v>26</v>
      </c>
      <c r="C14" s="77">
        <v>7.13</v>
      </c>
      <c r="D14" s="78">
        <v>0.32</v>
      </c>
      <c r="E14" s="79">
        <f>(C14*D14)</f>
        <v>2.2816000000000001</v>
      </c>
      <c r="F14" s="80"/>
      <c r="G14" s="95" t="s">
        <v>29</v>
      </c>
      <c r="H14" s="96">
        <f>SUM(E18:E20)</f>
        <v>0</v>
      </c>
      <c r="I14" s="97" t="s">
        <v>28</v>
      </c>
      <c r="J14" s="61"/>
      <c r="K14" s="61"/>
    </row>
    <row r="15" spans="1:11" ht="15.75" x14ac:dyDescent="0.25">
      <c r="A15" s="78" t="s">
        <v>44</v>
      </c>
      <c r="B15" s="78" t="s">
        <v>26</v>
      </c>
      <c r="C15" s="77">
        <v>11.88</v>
      </c>
      <c r="D15" s="78">
        <v>2.5</v>
      </c>
      <c r="E15" s="79">
        <f t="shared" si="0"/>
        <v>29.700000000000003</v>
      </c>
      <c r="F15" s="80"/>
      <c r="G15" s="61"/>
      <c r="H15" s="61"/>
      <c r="I15" s="61"/>
      <c r="J15" s="61"/>
      <c r="K15" s="61"/>
    </row>
    <row r="16" spans="1:11" ht="15.75" x14ac:dyDescent="0.25">
      <c r="A16" s="78" t="s">
        <v>56</v>
      </c>
      <c r="B16" s="78"/>
      <c r="C16" s="77"/>
      <c r="D16" s="78"/>
      <c r="E16" s="79">
        <f t="shared" si="0"/>
        <v>0</v>
      </c>
      <c r="F16" s="80"/>
      <c r="H16" s="115" t="s">
        <v>60</v>
      </c>
    </row>
    <row r="17" spans="1:11" x14ac:dyDescent="0.25">
      <c r="A17" s="78" t="s">
        <v>56</v>
      </c>
      <c r="B17" s="78"/>
      <c r="C17" s="77"/>
      <c r="D17" s="78"/>
      <c r="E17" s="79">
        <f t="shared" si="0"/>
        <v>0</v>
      </c>
      <c r="F17" s="80"/>
      <c r="G17" s="116"/>
      <c r="H17" s="116"/>
      <c r="I17" s="117"/>
      <c r="J17" s="118" t="s">
        <v>66</v>
      </c>
      <c r="K17" s="17"/>
    </row>
    <row r="18" spans="1:11" ht="15.75" x14ac:dyDescent="0.25">
      <c r="A18" s="78" t="s">
        <v>45</v>
      </c>
      <c r="B18" s="78"/>
      <c r="C18" s="78"/>
      <c r="D18" s="78"/>
      <c r="E18" s="79">
        <f t="shared" si="0"/>
        <v>0</v>
      </c>
      <c r="F18" s="80"/>
      <c r="I18" s="119" t="s">
        <v>11</v>
      </c>
      <c r="J18" s="120" t="s">
        <v>12</v>
      </c>
      <c r="K18" s="119" t="s">
        <v>13</v>
      </c>
    </row>
    <row r="19" spans="1:11" x14ac:dyDescent="0.25">
      <c r="A19" s="78" t="s">
        <v>57</v>
      </c>
      <c r="B19" s="78"/>
      <c r="C19" s="78"/>
      <c r="D19" s="78"/>
      <c r="E19" s="79">
        <f t="shared" si="0"/>
        <v>0</v>
      </c>
      <c r="F19" s="80"/>
      <c r="G19" s="121" t="s">
        <v>15</v>
      </c>
      <c r="H19" s="122"/>
      <c r="I19" s="123">
        <v>0.25</v>
      </c>
      <c r="J19" s="124">
        <v>0.21</v>
      </c>
      <c r="K19" s="123">
        <v>0.18</v>
      </c>
    </row>
    <row r="20" spans="1:11" x14ac:dyDescent="0.25">
      <c r="A20" s="78" t="s">
        <v>58</v>
      </c>
      <c r="B20" s="78"/>
      <c r="C20" s="78"/>
      <c r="D20" s="78"/>
      <c r="E20" s="79">
        <f t="shared" si="0"/>
        <v>0</v>
      </c>
      <c r="F20" s="80"/>
      <c r="G20" s="125" t="s">
        <v>17</v>
      </c>
      <c r="H20" s="126">
        <v>4000</v>
      </c>
      <c r="I20" s="127">
        <f>I8/$H$8</f>
        <v>7.7181501249999993E-2</v>
      </c>
      <c r="J20" s="127">
        <f>J8/$H$8</f>
        <v>3.7181501249999999E-2</v>
      </c>
      <c r="K20" s="127">
        <f>K8/$H$8</f>
        <v>7.1815012499999963E-3</v>
      </c>
    </row>
    <row r="21" spans="1:11" ht="15.75" x14ac:dyDescent="0.25">
      <c r="A21" s="98" t="s">
        <v>46</v>
      </c>
      <c r="B21" s="99">
        <f>SUM(E6:E20)</f>
        <v>390.59159999999997</v>
      </c>
      <c r="C21" s="100">
        <v>2.5000000000000001E-2</v>
      </c>
      <c r="D21" s="101">
        <v>6</v>
      </c>
      <c r="E21" s="102">
        <f>B21*(D21/12)*C21</f>
        <v>4.8823949999999998</v>
      </c>
      <c r="F21" s="80"/>
      <c r="G21" s="125" t="s">
        <v>20</v>
      </c>
      <c r="H21" s="126">
        <v>3000</v>
      </c>
      <c r="I21" s="127">
        <f>I9/$H$9</f>
        <v>1.9575334999999996E-2</v>
      </c>
      <c r="J21" s="127">
        <f>J9/$H$9</f>
        <v>-2.0424665000000005E-2</v>
      </c>
      <c r="K21" s="127">
        <f>K9/$H$9</f>
        <v>-5.0424665000000007E-2</v>
      </c>
    </row>
    <row r="22" spans="1:11" x14ac:dyDescent="0.25">
      <c r="A22" s="103" t="s">
        <v>30</v>
      </c>
      <c r="B22" s="104"/>
      <c r="C22" s="104"/>
      <c r="D22" s="104"/>
      <c r="E22" s="105">
        <f>SUM(E6:E21)</f>
        <v>395.47399499999995</v>
      </c>
      <c r="F22" s="96"/>
      <c r="G22" s="125" t="s">
        <v>22</v>
      </c>
      <c r="H22" s="126">
        <v>2000</v>
      </c>
      <c r="I22" s="127">
        <f>I10/$H$10</f>
        <v>-9.5636997500000001E-2</v>
      </c>
      <c r="J22" s="127">
        <f>J10/$H$10</f>
        <v>-0.13563699749999999</v>
      </c>
      <c r="K22" s="127">
        <f>K10/$H$10</f>
        <v>-0.16563699749999999</v>
      </c>
    </row>
    <row r="23" spans="1:11" x14ac:dyDescent="0.25">
      <c r="A23" s="95"/>
      <c r="B23" s="61"/>
      <c r="C23" s="61"/>
      <c r="D23" s="61"/>
      <c r="E23" s="96"/>
      <c r="F23" s="96"/>
    </row>
    <row r="24" spans="1:11" x14ac:dyDescent="0.25">
      <c r="A24" s="64" t="s">
        <v>31</v>
      </c>
      <c r="B24" s="73"/>
      <c r="C24" s="73"/>
      <c r="D24" s="73"/>
      <c r="E24" s="73"/>
      <c r="F24" s="61"/>
      <c r="G24" s="128" t="s">
        <v>59</v>
      </c>
      <c r="H24" s="122"/>
      <c r="I24" s="122"/>
    </row>
    <row r="25" spans="1:11" x14ac:dyDescent="0.25">
      <c r="A25" s="70" t="s">
        <v>4</v>
      </c>
      <c r="B25" s="70" t="s">
        <v>5</v>
      </c>
      <c r="C25" s="70" t="s">
        <v>6</v>
      </c>
      <c r="D25" s="70" t="s">
        <v>7</v>
      </c>
      <c r="E25" s="71" t="s">
        <v>8</v>
      </c>
      <c r="F25" s="72"/>
      <c r="G25" s="121" t="s">
        <v>15</v>
      </c>
      <c r="H25" s="122"/>
      <c r="I25" s="129"/>
      <c r="K25" s="47"/>
    </row>
    <row r="26" spans="1:11" x14ac:dyDescent="0.25">
      <c r="A26" s="76" t="s">
        <v>47</v>
      </c>
      <c r="B26" s="76" t="s">
        <v>32</v>
      </c>
      <c r="C26" s="77">
        <v>9.240000000000002</v>
      </c>
      <c r="D26" s="78">
        <v>1</v>
      </c>
      <c r="E26" s="79">
        <f>C26*D26</f>
        <v>9.240000000000002</v>
      </c>
      <c r="F26" s="80"/>
      <c r="G26" s="125" t="s">
        <v>17</v>
      </c>
      <c r="H26" s="126">
        <v>4000</v>
      </c>
      <c r="I26" s="127">
        <f>$E$43/H26</f>
        <v>0.17281849874999999</v>
      </c>
      <c r="K26" s="47"/>
    </row>
    <row r="27" spans="1:11" x14ac:dyDescent="0.25">
      <c r="A27" s="76" t="s">
        <v>48</v>
      </c>
      <c r="B27" s="76" t="s">
        <v>32</v>
      </c>
      <c r="C27" s="77">
        <v>10.220000000000001</v>
      </c>
      <c r="D27" s="78">
        <v>1</v>
      </c>
      <c r="E27" s="79">
        <f t="shared" ref="E27:E40" si="1">C27*D27</f>
        <v>10.220000000000001</v>
      </c>
      <c r="F27" s="80"/>
      <c r="G27" s="125" t="s">
        <v>20</v>
      </c>
      <c r="H27" s="126">
        <v>3000</v>
      </c>
      <c r="I27" s="127">
        <f t="shared" ref="I27:I28" si="2">$E$43/H27</f>
        <v>0.230424665</v>
      </c>
      <c r="J27" s="116"/>
      <c r="K27" s="47"/>
    </row>
    <row r="28" spans="1:11" x14ac:dyDescent="0.25">
      <c r="A28" s="76" t="s">
        <v>49</v>
      </c>
      <c r="B28" s="76" t="s">
        <v>32</v>
      </c>
      <c r="C28" s="77">
        <v>15.180000000000001</v>
      </c>
      <c r="D28" s="78">
        <v>1</v>
      </c>
      <c r="E28" s="79">
        <f t="shared" si="1"/>
        <v>15.180000000000001</v>
      </c>
      <c r="F28" s="80"/>
      <c r="G28" s="125" t="s">
        <v>22</v>
      </c>
      <c r="H28" s="126">
        <v>2000</v>
      </c>
      <c r="I28" s="127">
        <f t="shared" si="2"/>
        <v>0.34563699749999999</v>
      </c>
      <c r="J28" s="116"/>
      <c r="K28" s="47"/>
    </row>
    <row r="29" spans="1:11" x14ac:dyDescent="0.25">
      <c r="A29" s="76" t="s">
        <v>33</v>
      </c>
      <c r="B29" s="76" t="s">
        <v>34</v>
      </c>
      <c r="C29" s="77">
        <v>23.87</v>
      </c>
      <c r="D29" s="78">
        <v>1</v>
      </c>
      <c r="E29" s="79">
        <f t="shared" si="1"/>
        <v>23.87</v>
      </c>
      <c r="F29" s="80"/>
      <c r="G29" s="67"/>
      <c r="H29" s="67"/>
      <c r="I29" s="61"/>
      <c r="J29" s="61"/>
      <c r="K29" s="61"/>
    </row>
    <row r="30" spans="1:11" x14ac:dyDescent="0.25">
      <c r="A30" s="76" t="s">
        <v>35</v>
      </c>
      <c r="B30" s="76" t="s">
        <v>34</v>
      </c>
      <c r="C30" s="77">
        <v>19.910000000000004</v>
      </c>
      <c r="D30" s="78">
        <v>1</v>
      </c>
      <c r="E30" s="79">
        <f t="shared" si="1"/>
        <v>19.910000000000004</v>
      </c>
      <c r="F30" s="80"/>
      <c r="G30" s="67"/>
      <c r="H30" s="67"/>
      <c r="I30" s="61"/>
      <c r="J30" s="61"/>
      <c r="K30" s="61"/>
    </row>
    <row r="31" spans="1:11" x14ac:dyDescent="0.25">
      <c r="A31" s="76" t="s">
        <v>36</v>
      </c>
      <c r="B31" s="76" t="s">
        <v>34</v>
      </c>
      <c r="C31" s="77">
        <v>27.500000000000004</v>
      </c>
      <c r="D31" s="78">
        <v>1</v>
      </c>
      <c r="E31" s="79">
        <f t="shared" si="1"/>
        <v>27.500000000000004</v>
      </c>
      <c r="F31" s="80"/>
      <c r="G31" s="67"/>
      <c r="H31" s="67"/>
      <c r="I31" s="61"/>
      <c r="J31" s="61"/>
      <c r="K31" s="61"/>
    </row>
    <row r="32" spans="1:11" ht="15.75" x14ac:dyDescent="0.25">
      <c r="A32" s="76" t="s">
        <v>50</v>
      </c>
      <c r="B32" s="76" t="s">
        <v>37</v>
      </c>
      <c r="C32" s="77">
        <v>97.84</v>
      </c>
      <c r="D32" s="78">
        <v>0.5</v>
      </c>
      <c r="E32" s="79">
        <f t="shared" si="1"/>
        <v>48.92</v>
      </c>
      <c r="F32" s="80"/>
      <c r="G32" s="67"/>
      <c r="H32" s="67"/>
      <c r="I32" s="61"/>
      <c r="J32" s="61"/>
      <c r="K32" s="61"/>
    </row>
    <row r="33" spans="1:11" ht="15.75" x14ac:dyDescent="0.25">
      <c r="A33" s="76" t="s">
        <v>51</v>
      </c>
      <c r="B33" s="76" t="s">
        <v>38</v>
      </c>
      <c r="C33" s="77">
        <v>5.24</v>
      </c>
      <c r="D33" s="78">
        <v>4</v>
      </c>
      <c r="E33" s="79">
        <f t="shared" si="1"/>
        <v>20.96</v>
      </c>
      <c r="F33" s="80"/>
      <c r="G33" s="61"/>
      <c r="H33" s="61"/>
      <c r="I33" s="61"/>
      <c r="J33" s="61"/>
      <c r="K33" s="61"/>
    </row>
    <row r="34" spans="1:11" x14ac:dyDescent="0.25">
      <c r="A34" s="76" t="s">
        <v>39</v>
      </c>
      <c r="B34" s="76" t="s">
        <v>34</v>
      </c>
      <c r="C34" s="77">
        <v>20</v>
      </c>
      <c r="D34" s="78">
        <v>1</v>
      </c>
      <c r="E34" s="79">
        <f t="shared" si="1"/>
        <v>20</v>
      </c>
      <c r="F34" s="80"/>
      <c r="G34" s="61"/>
      <c r="H34" s="61"/>
      <c r="I34" s="61"/>
      <c r="J34" s="61"/>
      <c r="K34" s="61"/>
    </row>
    <row r="35" spans="1:11" x14ac:dyDescent="0.25">
      <c r="A35" s="76" t="s">
        <v>40</v>
      </c>
      <c r="B35" s="76" t="s">
        <v>34</v>
      </c>
      <c r="C35" s="77"/>
      <c r="D35" s="78"/>
      <c r="E35" s="79">
        <f t="shared" si="1"/>
        <v>0</v>
      </c>
      <c r="F35" s="80"/>
      <c r="G35" s="67"/>
      <c r="H35" s="67"/>
      <c r="I35" s="67"/>
      <c r="J35" s="67"/>
      <c r="K35" s="61"/>
    </row>
    <row r="36" spans="1:11" x14ac:dyDescent="0.25">
      <c r="A36" s="78"/>
      <c r="B36" s="78"/>
      <c r="C36" s="77"/>
      <c r="D36" s="78"/>
      <c r="E36" s="79">
        <f t="shared" si="1"/>
        <v>0</v>
      </c>
      <c r="F36" s="80"/>
      <c r="G36" s="67"/>
      <c r="H36" s="67"/>
      <c r="I36" s="67"/>
      <c r="J36" s="67"/>
      <c r="K36" s="61"/>
    </row>
    <row r="37" spans="1:11" x14ac:dyDescent="0.25">
      <c r="A37" s="78"/>
      <c r="B37" s="78"/>
      <c r="C37" s="77"/>
      <c r="D37" s="78"/>
      <c r="E37" s="79">
        <f t="shared" si="1"/>
        <v>0</v>
      </c>
      <c r="F37" s="80"/>
      <c r="G37" s="67"/>
      <c r="H37" s="67"/>
      <c r="I37" s="67"/>
      <c r="J37" s="67"/>
      <c r="K37" s="61"/>
    </row>
    <row r="38" spans="1:11" x14ac:dyDescent="0.25">
      <c r="A38" s="78"/>
      <c r="B38" s="78"/>
      <c r="C38" s="77"/>
      <c r="D38" s="78"/>
      <c r="E38" s="79">
        <f t="shared" si="1"/>
        <v>0</v>
      </c>
      <c r="F38" s="80"/>
      <c r="G38" s="67"/>
      <c r="H38" s="67"/>
      <c r="I38" s="67"/>
      <c r="J38" s="67"/>
      <c r="K38" s="61"/>
    </row>
    <row r="39" spans="1:11" x14ac:dyDescent="0.25">
      <c r="A39" s="78"/>
      <c r="B39" s="78"/>
      <c r="C39" s="77"/>
      <c r="D39" s="78"/>
      <c r="E39" s="79">
        <f t="shared" si="1"/>
        <v>0</v>
      </c>
      <c r="F39" s="80"/>
      <c r="G39" s="67"/>
      <c r="H39" s="67"/>
      <c r="I39" s="67"/>
      <c r="J39" s="67"/>
      <c r="K39" s="61"/>
    </row>
    <row r="40" spans="1:11" x14ac:dyDescent="0.25">
      <c r="A40" s="130" t="s">
        <v>61</v>
      </c>
      <c r="B40" s="130" t="s">
        <v>34</v>
      </c>
      <c r="C40" s="77">
        <v>100</v>
      </c>
      <c r="D40" s="78">
        <v>1</v>
      </c>
      <c r="E40" s="79">
        <f t="shared" si="1"/>
        <v>100</v>
      </c>
      <c r="F40" s="80"/>
      <c r="G40" s="67"/>
      <c r="H40" s="67"/>
      <c r="I40" s="67"/>
      <c r="J40" s="67"/>
      <c r="K40" s="61"/>
    </row>
    <row r="41" spans="1:11" x14ac:dyDescent="0.25">
      <c r="A41" s="103" t="s">
        <v>41</v>
      </c>
      <c r="B41" s="104"/>
      <c r="C41" s="104"/>
      <c r="D41" s="104"/>
      <c r="E41" s="105">
        <f>SUM(E26:E40)</f>
        <v>295.80000000000007</v>
      </c>
      <c r="F41" s="80"/>
      <c r="G41" s="61"/>
      <c r="H41" s="61"/>
      <c r="I41" s="61"/>
      <c r="J41" s="61"/>
      <c r="K41" s="61"/>
    </row>
    <row r="42" spans="1:11" x14ac:dyDescent="0.25">
      <c r="A42" s="61"/>
      <c r="B42" s="61"/>
      <c r="C42" s="61"/>
      <c r="D42" s="61"/>
      <c r="E42" s="80"/>
      <c r="F42" s="96"/>
      <c r="G42" s="61"/>
      <c r="H42" s="61"/>
      <c r="I42" s="61"/>
      <c r="J42" s="61"/>
      <c r="K42" s="61"/>
    </row>
    <row r="43" spans="1:11" x14ac:dyDescent="0.25">
      <c r="A43" s="49" t="s">
        <v>62</v>
      </c>
      <c r="B43" s="106"/>
      <c r="C43" s="107"/>
      <c r="D43" s="107"/>
      <c r="E43" s="108">
        <f>E22+E41</f>
        <v>691.27399500000001</v>
      </c>
      <c r="F43" s="80"/>
      <c r="G43" s="61"/>
      <c r="H43" s="61"/>
      <c r="I43" s="61"/>
      <c r="J43" s="61"/>
      <c r="K43" s="61"/>
    </row>
    <row r="44" spans="1:11" x14ac:dyDescent="0.25">
      <c r="A44" s="49" t="s">
        <v>63</v>
      </c>
      <c r="B44" s="106"/>
      <c r="C44" s="107"/>
      <c r="D44" s="107"/>
      <c r="E44" s="108">
        <f>(J7*H9)</f>
        <v>630</v>
      </c>
      <c r="F44" s="80"/>
      <c r="G44" s="61"/>
      <c r="H44" s="61"/>
      <c r="I44" s="61"/>
      <c r="J44" s="61"/>
      <c r="K44" s="61"/>
    </row>
    <row r="45" spans="1:11" x14ac:dyDescent="0.25">
      <c r="A45" s="49" t="s">
        <v>64</v>
      </c>
      <c r="B45" s="109"/>
      <c r="C45" s="110"/>
      <c r="D45" s="110"/>
      <c r="E45" s="111">
        <f>SUM(E44-E43)</f>
        <v>-61.273995000000014</v>
      </c>
      <c r="F45" s="80"/>
      <c r="G45" s="61"/>
      <c r="H45" s="61"/>
      <c r="I45" s="61"/>
      <c r="J45" s="61"/>
      <c r="K45" s="61"/>
    </row>
    <row r="46" spans="1:11" x14ac:dyDescent="0.25">
      <c r="A46" s="61"/>
      <c r="B46" s="61"/>
      <c r="C46" s="61"/>
      <c r="D46" s="61"/>
      <c r="E46" s="61"/>
      <c r="F46" s="112"/>
      <c r="G46" s="61"/>
      <c r="H46" s="61"/>
      <c r="I46" s="61"/>
      <c r="J46" s="61"/>
      <c r="K46" s="61"/>
    </row>
    <row r="47" spans="1:11" ht="15.75" x14ac:dyDescent="0.25">
      <c r="A47" s="113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ht="15.75" x14ac:dyDescent="0.25">
      <c r="A48" s="113" t="s">
        <v>52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11" ht="15.75" x14ac:dyDescent="0.25">
      <c r="A50" s="113" t="s">
        <v>53</v>
      </c>
      <c r="B50" s="114"/>
      <c r="C50" s="114"/>
      <c r="D50" s="114"/>
      <c r="E50" s="112"/>
      <c r="F50" s="61"/>
      <c r="G50" s="61"/>
      <c r="H50" s="61"/>
      <c r="I50" s="61"/>
      <c r="J50" s="61"/>
      <c r="K50" s="61"/>
    </row>
    <row r="51" spans="1:11" ht="15.75" x14ac:dyDescent="0.25">
      <c r="A51" s="113"/>
      <c r="B51" s="61"/>
      <c r="C51" s="61"/>
      <c r="D51" s="61"/>
      <c r="E51" s="61"/>
      <c r="F51" s="112"/>
      <c r="G51" s="61"/>
      <c r="H51" s="61"/>
      <c r="I51" s="61"/>
      <c r="J51" s="61"/>
      <c r="K51" s="61"/>
    </row>
    <row r="52" spans="1:11" ht="15.75" x14ac:dyDescent="0.25">
      <c r="A52" s="61" t="s">
        <v>54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x14ac:dyDescent="0.25">
      <c r="A53" s="61" t="s">
        <v>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E782FE-007D-4477-80FF-AB18DF0F5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ADA03-4FBB-4672-904F-9D9EF90D7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7FDA23-9140-49EA-9408-38A9FB04AA92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0b49d49-c6f3-4515-a569-bf7c2e7e0c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dcterms:created xsi:type="dcterms:W3CDTF">2022-02-02T20:08:36Z</dcterms:created>
  <dcterms:modified xsi:type="dcterms:W3CDTF">2022-04-08T14:11:58Z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