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0" documentId="13_ncr:1_{571529D8-B5BA-492C-917F-AE3DA21DE92F}" xr6:coauthVersionLast="47" xr6:coauthVersionMax="47" xr10:uidLastSave="{00000000-0000-0000-0000-000000000000}"/>
  <bookViews>
    <workbookView xWindow="-120" yWindow="-120" windowWidth="20730" windowHeight="11160" xr2:uid="{1FE04D76-225C-4E4C-9BF5-E6688EC32CB7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52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49" i="2" s="1"/>
  <c r="E34" i="2"/>
  <c r="E33" i="2"/>
  <c r="E32" i="2"/>
  <c r="E26" i="2"/>
  <c r="E25" i="2"/>
  <c r="E24" i="2"/>
  <c r="E23" i="2"/>
  <c r="E22" i="2"/>
  <c r="H14" i="2" s="1"/>
  <c r="E21" i="2"/>
  <c r="E20" i="2"/>
  <c r="E19" i="2"/>
  <c r="E18" i="2"/>
  <c r="E17" i="2"/>
  <c r="H12" i="2" s="1"/>
  <c r="E16" i="2"/>
  <c r="E15" i="2"/>
  <c r="E14" i="2"/>
  <c r="E13" i="2"/>
  <c r="E12" i="2"/>
  <c r="E11" i="2"/>
  <c r="E10" i="2"/>
  <c r="E9" i="2"/>
  <c r="E8" i="2"/>
  <c r="E7" i="2"/>
  <c r="E6" i="2"/>
  <c r="B27" i="2" s="1"/>
  <c r="E27" i="2" s="1"/>
  <c r="E40" i="1"/>
  <c r="E35" i="1"/>
  <c r="E34" i="1"/>
  <c r="E33" i="1"/>
  <c r="E32" i="1"/>
  <c r="E31" i="1"/>
  <c r="E30" i="1"/>
  <c r="E29" i="1"/>
  <c r="E28" i="1"/>
  <c r="E27" i="1"/>
  <c r="E26" i="1"/>
  <c r="E25" i="1"/>
  <c r="E24" i="1"/>
  <c r="E37" i="1" s="1"/>
  <c r="E18" i="1"/>
  <c r="E17" i="1"/>
  <c r="E16" i="1"/>
  <c r="E15" i="1"/>
  <c r="H12" i="1" s="1"/>
  <c r="E14" i="1"/>
  <c r="E13" i="1"/>
  <c r="E12" i="1"/>
  <c r="E11" i="1"/>
  <c r="E10" i="1"/>
  <c r="E9" i="1"/>
  <c r="E8" i="1"/>
  <c r="B19" i="1" s="1"/>
  <c r="E19" i="1" s="1"/>
  <c r="E7" i="1"/>
  <c r="E6" i="1"/>
  <c r="H14" i="1" l="1"/>
  <c r="E28" i="2"/>
  <c r="E51" i="2" s="1"/>
  <c r="E20" i="1"/>
  <c r="E39" i="1" s="1"/>
  <c r="E41" i="1" s="1"/>
  <c r="E53" i="2" l="1"/>
  <c r="J10" i="2"/>
  <c r="J22" i="2" s="1"/>
  <c r="I28" i="2"/>
  <c r="I10" i="2"/>
  <c r="I22" i="2" s="1"/>
  <c r="I8" i="2"/>
  <c r="I20" i="2" s="1"/>
  <c r="K10" i="2"/>
  <c r="K22" i="2" s="1"/>
  <c r="K8" i="2"/>
  <c r="K20" i="2" s="1"/>
  <c r="I26" i="2"/>
  <c r="I27" i="2"/>
  <c r="J9" i="2"/>
  <c r="J21" i="2" s="1"/>
  <c r="K9" i="2"/>
  <c r="K21" i="2" s="1"/>
  <c r="J8" i="2"/>
  <c r="J20" i="2" s="1"/>
  <c r="I9" i="2"/>
  <c r="I21" i="2" s="1"/>
  <c r="K10" i="1"/>
  <c r="K22" i="1" s="1"/>
  <c r="J9" i="1"/>
  <c r="J21" i="1" s="1"/>
  <c r="J8" i="1"/>
  <c r="J20" i="1" s="1"/>
  <c r="I9" i="1"/>
  <c r="I21" i="1" s="1"/>
  <c r="I26" i="1"/>
  <c r="I8" i="1"/>
  <c r="I20" i="1" s="1"/>
  <c r="I28" i="1"/>
  <c r="I27" i="1"/>
  <c r="K8" i="1"/>
  <c r="K20" i="1" s="1"/>
  <c r="K9" i="1"/>
  <c r="K21" i="1" s="1"/>
  <c r="J10" i="1"/>
  <c r="J22" i="1" s="1"/>
  <c r="I10" i="1"/>
  <c r="I22" i="1" s="1"/>
</calcChain>
</file>

<file path=xl/sharedStrings.xml><?xml version="1.0" encoding="utf-8"?>
<sst xmlns="http://schemas.openxmlformats.org/spreadsheetml/2006/main" count="213" uniqueCount="73">
  <si>
    <t>BABY LIMA BEANS - PROCESSING</t>
  </si>
  <si>
    <t>University of Delaware Cooperative Extension Vegetable Crop Budget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</si>
  <si>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</si>
  <si>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</si>
  <si>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</si>
  <si>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</si>
  <si>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</si>
  <si>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</si>
  <si>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</si>
  <si>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 (N)</t>
  </si>
  <si>
    <t>lbs</t>
  </si>
  <si>
    <t>High</t>
  </si>
  <si>
    <t>Average</t>
  </si>
  <si>
    <t>Low</t>
  </si>
  <si>
    <r>
      <t>Phosphorous (P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>)</t>
    </r>
  </si>
  <si>
    <t>Yield Assumptions (lbs)</t>
  </si>
  <si>
    <r>
      <t>Potassium (K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O)</t>
    </r>
  </si>
  <si>
    <t>Excellent</t>
  </si>
  <si>
    <t>Lime (prorated over 3 years)</t>
  </si>
  <si>
    <t>ton</t>
  </si>
  <si>
    <t>Expected</t>
  </si>
  <si>
    <t>Seed</t>
  </si>
  <si>
    <t>Poor</t>
  </si>
  <si>
    <t>Herbicide - Pursuit</t>
  </si>
  <si>
    <t>oz</t>
  </si>
  <si>
    <t>Herbicide - Dual Magnum</t>
  </si>
  <si>
    <t>pt</t>
  </si>
  <si>
    <t>Total Insecticide</t>
  </si>
  <si>
    <t>may be covered all or in part by processor</t>
  </si>
  <si>
    <t>Herbicide - Raptor</t>
  </si>
  <si>
    <t>Herbicide - Basagran</t>
  </si>
  <si>
    <t>Total Fungicide</t>
  </si>
  <si>
    <r>
      <t>Insecticide - bifenthrin</t>
    </r>
    <r>
      <rPr>
        <vertAlign val="superscript"/>
        <sz val="10"/>
        <rFont val="Calibri"/>
        <family val="2"/>
      </rPr>
      <t>1</t>
    </r>
  </si>
  <si>
    <t xml:space="preserve"> </t>
  </si>
  <si>
    <r>
      <t>Fungicide - Ridomil Gold Copper</t>
    </r>
    <r>
      <rPr>
        <vertAlign val="superscript"/>
        <sz val="10"/>
        <rFont val="Calibri"/>
        <family val="2"/>
      </rPr>
      <t>1</t>
    </r>
  </si>
  <si>
    <r>
      <t>Fungicide - Phostrol</t>
    </r>
    <r>
      <rPr>
        <vertAlign val="superscript"/>
        <sz val="10"/>
        <rFont val="Calibri"/>
        <family val="2"/>
      </rPr>
      <t>1</t>
    </r>
  </si>
  <si>
    <t>pts</t>
  </si>
  <si>
    <r>
      <t>Fungicide - Omega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</si>
  <si>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</si>
  <si>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</si>
  <si>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</si>
  <si>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</si>
  <si>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</si>
  <si>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</si>
  <si>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</si>
  <si>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(chisel)</t>
  </si>
  <si>
    <t>acre</t>
  </si>
  <si>
    <t>Disk &amp; Harrowing</t>
  </si>
  <si>
    <t>Planting</t>
  </si>
  <si>
    <t>Sidedressing</t>
  </si>
  <si>
    <t>Cultivating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</si>
  <si>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</si>
  <si>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</si>
  <si>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</si>
  <si>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</si>
  <si>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</si>
  <si>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>Harvesting</t>
  </si>
  <si>
    <t>Total Fixed Costs</t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</si>
  <si>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</si>
  <si>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rate, and number of months interest is charged.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</si>
  <si>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</si>
  <si>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Actual Costs - Enter your actual information in the yellow highlighted cells.</t>
  </si>
  <si>
    <t xml:space="preserve">Insecticide  </t>
  </si>
  <si>
    <t>Insecticide</t>
  </si>
  <si>
    <t>Fungicide</t>
  </si>
  <si>
    <t>Land Charge</t>
  </si>
  <si>
    <t>Total Costs</t>
  </si>
  <si>
    <t>Net Returns</t>
  </si>
  <si>
    <t>Price Assumptions ($/lb)</t>
  </si>
  <si>
    <t xml:space="preserve">Breakeven Price at Different </t>
  </si>
  <si>
    <t>Profit or Loss Per Pound On Example Costs</t>
  </si>
  <si>
    <t>Expected Gross Revenue at Average Price</t>
  </si>
  <si>
    <t>Net Returns Based On Example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</si>
</sst>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sz val="10"/>
      <color theme="0"/>
      <name val="Calibri"/>
      <family val="2"/>
    </font>
    <font>
      <vertAlign val="subscript"/>
      <sz val="10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8" fillId="0" borderId="0" xfId="0" applyFont="1"/>
    <xf numFmtId="0" fontId="8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8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left"/>
    </xf>
    <xf numFmtId="0" fontId="8" fillId="0" borderId="0" xfId="0" applyFont="1" applyAlignment="1">
      <alignment horizontal="right"/>
    </xf>
    <xf numFmtId="164" fontId="3" fillId="0" borderId="0" xfId="0" applyNumberFormat="1" applyFont="1"/>
    <xf numFmtId="0" fontId="12" fillId="0" borderId="0" xfId="0" applyFont="1"/>
    <xf numFmtId="8" fontId="3" fillId="0" borderId="0" xfId="0" applyNumberFormat="1" applyFont="1"/>
    <xf numFmtId="0" fontId="14" fillId="0" borderId="0" xfId="0" applyFont="1"/>
    <xf numFmtId="10" fontId="3" fillId="0" borderId="1" xfId="0" applyNumberFormat="1" applyFont="1" applyBorder="1"/>
    <xf numFmtId="1" fontId="3" fillId="0" borderId="1" xfId="0" applyNumberFormat="1" applyFont="1" applyBorder="1"/>
    <xf numFmtId="0" fontId="8" fillId="3" borderId="6" xfId="0" applyFont="1" applyFill="1" applyBorder="1" applyAlignment="1">
      <alignment horizontal="right"/>
    </xf>
    <xf numFmtId="0" fontId="3" fillId="3" borderId="10" xfId="0" applyFont="1" applyFill="1" applyBorder="1"/>
    <xf numFmtId="164" fontId="3" fillId="3" borderId="7" xfId="0" applyNumberFormat="1" applyFont="1" applyFill="1" applyBorder="1"/>
    <xf numFmtId="0" fontId="3" fillId="0" borderId="0" xfId="0" applyFont="1" applyProtection="1">
      <protection locked="0"/>
    </xf>
    <xf numFmtId="0" fontId="9" fillId="2" borderId="6" xfId="0" applyFont="1" applyFill="1" applyBorder="1"/>
    <xf numFmtId="0" fontId="9" fillId="2" borderId="10" xfId="0" applyFont="1" applyFill="1" applyBorder="1"/>
    <xf numFmtId="0" fontId="3" fillId="0" borderId="10" xfId="0" applyFont="1" applyBorder="1"/>
    <xf numFmtId="164" fontId="3" fillId="0" borderId="7" xfId="0" applyNumberFormat="1" applyFont="1" applyBorder="1" applyAlignment="1">
      <alignment horizontal="center"/>
    </xf>
    <xf numFmtId="0" fontId="15" fillId="2" borderId="10" xfId="0" applyFont="1" applyFill="1" applyBorder="1"/>
    <xf numFmtId="0" fontId="16" fillId="0" borderId="10" xfId="0" applyFont="1" applyBorder="1"/>
    <xf numFmtId="164" fontId="8" fillId="6" borderId="7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3" fillId="0" borderId="0" xfId="0" applyFont="1"/>
    <xf numFmtId="164" fontId="3" fillId="7" borderId="1" xfId="0" applyNumberFormat="1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8" fontId="8" fillId="7" borderId="5" xfId="0" applyNumberFormat="1" applyFont="1" applyFill="1" applyBorder="1" applyAlignment="1" applyProtection="1">
      <alignment horizontal="center"/>
      <protection locked="0"/>
    </xf>
    <xf numFmtId="164" fontId="8" fillId="7" borderId="5" xfId="0" applyNumberFormat="1" applyFont="1" applyFill="1" applyBorder="1" applyAlignment="1" applyProtection="1">
      <alignment horizontal="center"/>
      <protection locked="0"/>
    </xf>
    <xf numFmtId="0" fontId="8" fillId="7" borderId="7" xfId="0" applyFont="1" applyFill="1" applyBorder="1" applyProtection="1">
      <protection locked="0"/>
    </xf>
    <xf numFmtId="8" fontId="3" fillId="7" borderId="1" xfId="0" applyNumberFormat="1" applyFont="1" applyFill="1" applyBorder="1" applyProtection="1">
      <protection locked="0"/>
    </xf>
    <xf numFmtId="10" fontId="3" fillId="7" borderId="1" xfId="0" applyNumberFormat="1" applyFont="1" applyFill="1" applyBorder="1" applyProtection="1">
      <protection locked="0"/>
    </xf>
    <xf numFmtId="1" fontId="3" fillId="7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7" fillId="0" borderId="0" xfId="0" applyFo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5" fillId="8" borderId="4" xfId="0" applyFont="1" applyFill="1" applyBorder="1"/>
    <xf numFmtId="0" fontId="5" fillId="8" borderId="0" xfId="0" applyFont="1" applyFill="1"/>
    <xf numFmtId="0" fontId="8" fillId="0" borderId="1" xfId="0" applyFont="1" applyBorder="1"/>
    <xf numFmtId="0" fontId="18" fillId="8" borderId="0" xfId="0" applyFont="1" applyFill="1"/>
    <xf numFmtId="164" fontId="3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590C-175F-417A-9901-DED772986F45}">
  <dimension ref="A1:L48"/>
  <sheetViews>
    <sheetView tabSelected="1" topLeftCell="A4" workbookViewId="0">
      <selection activeCell="N11" sqref="N11"/>
    </sheetView>
  </sheetViews>
  <sheetFormatPr defaultRowHeight="15" x14ac:dyDescent="0.25"/>
  <cols>
    <col min="1" max="1" width="28.5703125" customWidth="1"/>
    <col min="2" max="2" width="10.140625" bestFit="1" customWidth="1"/>
    <col min="8" max="8" width="12.57031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3"/>
      <c r="C3" s="3"/>
      <c r="D3" s="2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5" t="s">
        <v>3</v>
      </c>
      <c r="B4" s="6"/>
      <c r="C4" s="6"/>
      <c r="D4" s="6"/>
      <c r="E4" s="7"/>
      <c r="F4" s="3"/>
      <c r="G4" s="3"/>
      <c r="H4" s="1" t="s">
        <v>72</v>
      </c>
      <c r="I4" s="8"/>
      <c r="J4" s="8"/>
      <c r="K4" s="8"/>
      <c r="L4" s="3"/>
    </row>
    <row r="5" spans="1:12" x14ac:dyDescent="0.25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1"/>
      <c r="G5" s="3"/>
      <c r="H5" s="3"/>
      <c r="I5" s="12"/>
      <c r="J5" s="13" t="s">
        <v>68</v>
      </c>
      <c r="K5" s="14"/>
      <c r="L5" s="8"/>
    </row>
    <row r="6" spans="1:12" x14ac:dyDescent="0.25">
      <c r="A6" s="15" t="s">
        <v>9</v>
      </c>
      <c r="B6" s="15" t="s">
        <v>10</v>
      </c>
      <c r="C6" s="16">
        <v>1.02</v>
      </c>
      <c r="D6" s="15">
        <v>75</v>
      </c>
      <c r="E6" s="17">
        <f>(C6*D6)</f>
        <v>76.5</v>
      </c>
      <c r="F6" s="18"/>
      <c r="G6" s="19"/>
      <c r="H6" s="19"/>
      <c r="I6" s="20" t="s">
        <v>11</v>
      </c>
      <c r="J6" s="21" t="s">
        <v>12</v>
      </c>
      <c r="K6" s="20" t="s">
        <v>13</v>
      </c>
      <c r="L6" s="3"/>
    </row>
    <row r="7" spans="1:12" x14ac:dyDescent="0.25">
      <c r="A7" s="15" t="s">
        <v>14</v>
      </c>
      <c r="B7" s="15" t="s">
        <v>10</v>
      </c>
      <c r="C7" s="16">
        <v>0.89</v>
      </c>
      <c r="D7" s="15">
        <v>20</v>
      </c>
      <c r="E7" s="17">
        <f t="shared" ref="E7:E18" si="0">(C7*D7)</f>
        <v>17.8</v>
      </c>
      <c r="F7" s="18"/>
      <c r="G7" s="22" t="s">
        <v>15</v>
      </c>
      <c r="H7" s="5"/>
      <c r="I7" s="23">
        <v>0.38</v>
      </c>
      <c r="J7" s="24">
        <v>0.36</v>
      </c>
      <c r="K7" s="23">
        <v>0.34</v>
      </c>
      <c r="L7" s="3"/>
    </row>
    <row r="8" spans="1:12" x14ac:dyDescent="0.25">
      <c r="A8" s="15" t="s">
        <v>16</v>
      </c>
      <c r="B8" s="15" t="s">
        <v>10</v>
      </c>
      <c r="C8" s="16">
        <v>0.69</v>
      </c>
      <c r="D8" s="15">
        <v>100</v>
      </c>
      <c r="E8" s="17">
        <f t="shared" si="0"/>
        <v>69</v>
      </c>
      <c r="F8" s="18"/>
      <c r="G8" s="25" t="s">
        <v>17</v>
      </c>
      <c r="H8" s="26">
        <v>3500</v>
      </c>
      <c r="I8" s="27">
        <f>SUM(I7*H8)-E39</f>
        <v>585.75238749999994</v>
      </c>
      <c r="J8" s="28">
        <f>(J7*H8)-E39</f>
        <v>515.75238749999994</v>
      </c>
      <c r="K8" s="29">
        <f>SUM(K7*H8)-E39</f>
        <v>445.75238749999994</v>
      </c>
      <c r="L8" s="3"/>
    </row>
    <row r="9" spans="1:12" x14ac:dyDescent="0.25">
      <c r="A9" s="15" t="s">
        <v>18</v>
      </c>
      <c r="B9" s="15" t="s">
        <v>19</v>
      </c>
      <c r="C9" s="16">
        <v>36</v>
      </c>
      <c r="D9" s="15">
        <v>1</v>
      </c>
      <c r="E9" s="17">
        <f>(C9*D9)/3</f>
        <v>12</v>
      </c>
      <c r="F9" s="30"/>
      <c r="G9" s="25" t="s">
        <v>20</v>
      </c>
      <c r="H9" s="26">
        <v>3000</v>
      </c>
      <c r="I9" s="27">
        <f>SUM(I7*H9)-E39</f>
        <v>395.75238749999994</v>
      </c>
      <c r="J9" s="31">
        <f>SUM(J7*H9)-E39</f>
        <v>335.75238749999994</v>
      </c>
      <c r="K9" s="29">
        <f>SUM(K7*H9)-E39</f>
        <v>275.75238750000005</v>
      </c>
      <c r="L9" s="3"/>
    </row>
    <row r="10" spans="1:12" x14ac:dyDescent="0.25">
      <c r="A10" s="15" t="s">
        <v>21</v>
      </c>
      <c r="B10" s="15" t="s">
        <v>10</v>
      </c>
      <c r="C10" s="16">
        <v>1.41</v>
      </c>
      <c r="D10" s="15">
        <v>55</v>
      </c>
      <c r="E10" s="17">
        <f t="shared" si="0"/>
        <v>77.55</v>
      </c>
      <c r="F10" s="30"/>
      <c r="G10" s="25" t="s">
        <v>22</v>
      </c>
      <c r="H10" s="26">
        <v>2500</v>
      </c>
      <c r="I10" s="32">
        <f>SUM(I7*H10)-E39</f>
        <v>205.75238749999994</v>
      </c>
      <c r="J10" s="33">
        <f>SUM(J7*H10)-E39</f>
        <v>155.75238749999994</v>
      </c>
      <c r="K10" s="34">
        <f>SUM(K7*H10)-E39</f>
        <v>105.75238750000005</v>
      </c>
      <c r="L10" s="3"/>
    </row>
    <row r="11" spans="1:12" x14ac:dyDescent="0.25">
      <c r="A11" s="15" t="s">
        <v>23</v>
      </c>
      <c r="B11" s="15" t="s">
        <v>24</v>
      </c>
      <c r="C11" s="16">
        <v>2.23</v>
      </c>
      <c r="D11" s="15">
        <v>2.5</v>
      </c>
      <c r="E11" s="17">
        <f t="shared" si="0"/>
        <v>5.5750000000000002</v>
      </c>
      <c r="F11" s="30"/>
      <c r="G11" s="3"/>
      <c r="H11" s="3"/>
      <c r="I11" s="3"/>
      <c r="J11" s="3"/>
      <c r="K11" s="3"/>
      <c r="L11" s="3"/>
    </row>
    <row r="12" spans="1:12" x14ac:dyDescent="0.25">
      <c r="A12" s="15" t="s">
        <v>25</v>
      </c>
      <c r="B12" s="15" t="s">
        <v>26</v>
      </c>
      <c r="C12" s="16">
        <v>10.75</v>
      </c>
      <c r="D12" s="15">
        <v>1</v>
      </c>
      <c r="E12" s="17">
        <f t="shared" si="0"/>
        <v>10.75</v>
      </c>
      <c r="F12" s="30"/>
      <c r="G12" s="35" t="s">
        <v>27</v>
      </c>
      <c r="H12" s="36">
        <f>E15</f>
        <v>18.943999999999999</v>
      </c>
      <c r="I12" s="37" t="s">
        <v>28</v>
      </c>
      <c r="J12" s="3"/>
      <c r="K12" s="3"/>
      <c r="L12" s="3"/>
    </row>
    <row r="13" spans="1:12" x14ac:dyDescent="0.25">
      <c r="A13" s="15" t="s">
        <v>29</v>
      </c>
      <c r="B13" s="15" t="s">
        <v>24</v>
      </c>
      <c r="C13" s="16">
        <v>4.68</v>
      </c>
      <c r="D13" s="15">
        <v>4</v>
      </c>
      <c r="E13" s="17">
        <f t="shared" si="0"/>
        <v>18.72</v>
      </c>
      <c r="F13" s="30"/>
      <c r="G13" s="35"/>
      <c r="H13" s="36"/>
      <c r="I13" s="37"/>
      <c r="J13" s="3"/>
      <c r="K13" s="3"/>
      <c r="L13" s="3"/>
    </row>
    <row r="14" spans="1:12" x14ac:dyDescent="0.25">
      <c r="A14" s="15" t="s">
        <v>30</v>
      </c>
      <c r="B14" s="15" t="s">
        <v>26</v>
      </c>
      <c r="C14" s="16">
        <v>12.25</v>
      </c>
      <c r="D14" s="15">
        <v>1</v>
      </c>
      <c r="E14" s="17">
        <f t="shared" si="0"/>
        <v>12.25</v>
      </c>
      <c r="F14" s="30"/>
      <c r="G14" s="35" t="s">
        <v>31</v>
      </c>
      <c r="H14" s="36">
        <f>SUM(E16:E18)</f>
        <v>28</v>
      </c>
      <c r="I14" s="37" t="s">
        <v>28</v>
      </c>
      <c r="J14" s="3"/>
      <c r="K14" s="3"/>
      <c r="L14" s="3"/>
    </row>
    <row r="15" spans="1:12" ht="15.75" x14ac:dyDescent="0.25">
      <c r="A15" s="15" t="s">
        <v>32</v>
      </c>
      <c r="B15" s="15" t="s">
        <v>24</v>
      </c>
      <c r="C15" s="38">
        <v>1.48</v>
      </c>
      <c r="D15" s="15">
        <v>12.8</v>
      </c>
      <c r="E15" s="17">
        <f t="shared" si="0"/>
        <v>18.943999999999999</v>
      </c>
      <c r="F15" s="30"/>
      <c r="G15" s="35"/>
      <c r="H15" s="39"/>
      <c r="I15" s="3" t="s">
        <v>33</v>
      </c>
      <c r="J15" s="3"/>
      <c r="K15" s="3"/>
      <c r="L15" s="3"/>
    </row>
    <row r="16" spans="1:12" ht="15.75" x14ac:dyDescent="0.25">
      <c r="A16" s="15" t="s">
        <v>34</v>
      </c>
      <c r="B16" s="15" t="s">
        <v>26</v>
      </c>
      <c r="C16" s="16">
        <v>87.5</v>
      </c>
      <c r="D16" s="15"/>
      <c r="E16" s="17">
        <f>(C16*D16)</f>
        <v>0</v>
      </c>
      <c r="F16" s="30"/>
      <c r="H16" s="64" t="s">
        <v>70</v>
      </c>
      <c r="L16" s="3"/>
    </row>
    <row r="17" spans="1:12" ht="15.75" x14ac:dyDescent="0.25">
      <c r="A17" s="15" t="s">
        <v>35</v>
      </c>
      <c r="B17" s="15" t="s">
        <v>36</v>
      </c>
      <c r="C17" s="16">
        <v>7</v>
      </c>
      <c r="D17" s="15">
        <v>4</v>
      </c>
      <c r="E17" s="17">
        <f>(C17*D17)</f>
        <v>28</v>
      </c>
      <c r="F17" s="30"/>
      <c r="G17" s="3"/>
      <c r="H17" s="3"/>
      <c r="I17" s="12"/>
      <c r="J17" s="13" t="s">
        <v>68</v>
      </c>
      <c r="K17" s="14"/>
      <c r="L17" s="3"/>
    </row>
    <row r="18" spans="1:12" ht="15.75" x14ac:dyDescent="0.25">
      <c r="A18" s="15" t="s">
        <v>37</v>
      </c>
      <c r="B18" s="15" t="s">
        <v>24</v>
      </c>
      <c r="C18" s="16">
        <v>2.73</v>
      </c>
      <c r="D18" s="15"/>
      <c r="E18" s="17">
        <f t="shared" si="0"/>
        <v>0</v>
      </c>
      <c r="F18" s="30"/>
      <c r="I18" s="65" t="s">
        <v>11</v>
      </c>
      <c r="J18" s="66" t="s">
        <v>12</v>
      </c>
      <c r="K18" s="65" t="s">
        <v>13</v>
      </c>
      <c r="L18" s="3"/>
    </row>
    <row r="19" spans="1:12" ht="15.75" x14ac:dyDescent="0.25">
      <c r="A19" s="15" t="s">
        <v>38</v>
      </c>
      <c r="B19" s="16">
        <f>SUM(E6:E18)</f>
        <v>347.089</v>
      </c>
      <c r="C19" s="40">
        <v>2.5000000000000001E-2</v>
      </c>
      <c r="D19" s="41">
        <v>6</v>
      </c>
      <c r="E19" s="17">
        <f>B19*(D19/12)*C19</f>
        <v>4.3386125</v>
      </c>
      <c r="F19" s="30"/>
      <c r="G19" s="67" t="s">
        <v>15</v>
      </c>
      <c r="H19" s="68"/>
      <c r="I19" s="23">
        <v>0.38</v>
      </c>
      <c r="J19" s="24">
        <v>0.36</v>
      </c>
      <c r="K19" s="23">
        <v>0.34</v>
      </c>
      <c r="L19" s="3"/>
    </row>
    <row r="20" spans="1:12" x14ac:dyDescent="0.25">
      <c r="A20" s="42" t="s">
        <v>39</v>
      </c>
      <c r="B20" s="43"/>
      <c r="C20" s="43"/>
      <c r="D20" s="43"/>
      <c r="E20" s="44">
        <f>SUM(E6:E19)</f>
        <v>351.42761250000001</v>
      </c>
      <c r="F20" s="36"/>
      <c r="G20" s="25" t="s">
        <v>17</v>
      </c>
      <c r="H20" s="69">
        <v>3500</v>
      </c>
      <c r="I20" s="16">
        <f>I8/$H$8</f>
        <v>0.16735782499999999</v>
      </c>
      <c r="J20" s="16">
        <f>J8/$H$8</f>
        <v>0.14735782499999997</v>
      </c>
      <c r="K20" s="16">
        <f t="shared" ref="K20" si="1">K8/$H$8</f>
        <v>0.12735782499999998</v>
      </c>
      <c r="L20" s="3"/>
    </row>
    <row r="21" spans="1:12" x14ac:dyDescent="0.25">
      <c r="A21" s="35"/>
      <c r="B21" s="3"/>
      <c r="C21" s="3"/>
      <c r="D21" s="3"/>
      <c r="E21" s="36"/>
      <c r="F21" s="36"/>
      <c r="G21" s="25" t="s">
        <v>20</v>
      </c>
      <c r="H21" s="69">
        <v>3000</v>
      </c>
      <c r="I21" s="16">
        <f>I9/$H$9</f>
        <v>0.13191746249999997</v>
      </c>
      <c r="J21" s="16">
        <f>J9/$H$9</f>
        <v>0.11191746249999998</v>
      </c>
      <c r="K21" s="16">
        <f t="shared" ref="K21" si="2">K9/$H$9</f>
        <v>9.1917462500000019E-2</v>
      </c>
      <c r="L21" s="3"/>
    </row>
    <row r="22" spans="1:12" x14ac:dyDescent="0.25">
      <c r="A22" s="5" t="s">
        <v>40</v>
      </c>
      <c r="B22" s="12"/>
      <c r="C22" s="12"/>
      <c r="D22" s="12"/>
      <c r="E22" s="12"/>
      <c r="F22" s="3"/>
      <c r="G22" s="25" t="s">
        <v>22</v>
      </c>
      <c r="H22" s="69">
        <v>2500</v>
      </c>
      <c r="I22" s="16">
        <f>I10/$H$10</f>
        <v>8.2300954999999981E-2</v>
      </c>
      <c r="J22" s="16">
        <f t="shared" ref="J22:K22" si="3">J10/$H$10</f>
        <v>6.2300954999999977E-2</v>
      </c>
      <c r="K22" s="16">
        <f t="shared" si="3"/>
        <v>4.2300955000000022E-2</v>
      </c>
      <c r="L22" s="3"/>
    </row>
    <row r="23" spans="1:12" x14ac:dyDescent="0.25">
      <c r="A23" s="9" t="s">
        <v>4</v>
      </c>
      <c r="B23" s="9" t="s">
        <v>5</v>
      </c>
      <c r="C23" s="9" t="s">
        <v>6</v>
      </c>
      <c r="D23" s="9" t="s">
        <v>7</v>
      </c>
      <c r="E23" s="10" t="s">
        <v>8</v>
      </c>
      <c r="F23" s="11"/>
      <c r="L23" s="3"/>
    </row>
    <row r="24" spans="1:12" x14ac:dyDescent="0.25">
      <c r="A24" s="15" t="s">
        <v>41</v>
      </c>
      <c r="B24" s="15" t="s">
        <v>42</v>
      </c>
      <c r="C24" s="16">
        <v>9.240000000000002</v>
      </c>
      <c r="D24" s="15">
        <v>1</v>
      </c>
      <c r="E24" s="17">
        <f>C24*D24</f>
        <v>9.240000000000002</v>
      </c>
      <c r="F24" s="30"/>
      <c r="G24" s="70" t="s">
        <v>69</v>
      </c>
      <c r="H24" s="68"/>
      <c r="I24" s="68"/>
      <c r="L24" s="3"/>
    </row>
    <row r="25" spans="1:12" x14ac:dyDescent="0.25">
      <c r="A25" s="15" t="s">
        <v>43</v>
      </c>
      <c r="B25" s="15" t="s">
        <v>42</v>
      </c>
      <c r="C25" s="16">
        <v>10.220000000000001</v>
      </c>
      <c r="D25" s="15">
        <v>1</v>
      </c>
      <c r="E25" s="17">
        <f t="shared" ref="E25:E36" si="4">C25*D25</f>
        <v>10.220000000000001</v>
      </c>
      <c r="F25" s="30"/>
      <c r="G25" s="67" t="s">
        <v>15</v>
      </c>
      <c r="H25" s="68"/>
      <c r="I25" s="71"/>
      <c r="L25" s="3"/>
    </row>
    <row r="26" spans="1:12" x14ac:dyDescent="0.25">
      <c r="A26" s="15" t="s">
        <v>44</v>
      </c>
      <c r="B26" s="15" t="s">
        <v>42</v>
      </c>
      <c r="C26" s="16">
        <v>15.180000000000001</v>
      </c>
      <c r="D26" s="15">
        <v>4</v>
      </c>
      <c r="E26" s="17">
        <f t="shared" si="4"/>
        <v>60.720000000000006</v>
      </c>
      <c r="F26" s="30"/>
      <c r="G26" s="25" t="s">
        <v>17</v>
      </c>
      <c r="H26" s="69">
        <v>3500</v>
      </c>
      <c r="I26" s="16">
        <f>E39/H8</f>
        <v>0.21264217500000002</v>
      </c>
      <c r="L26" s="3"/>
    </row>
    <row r="27" spans="1:12" x14ac:dyDescent="0.25">
      <c r="A27" s="15" t="s">
        <v>45</v>
      </c>
      <c r="B27" s="15" t="s">
        <v>46</v>
      </c>
      <c r="C27" s="16">
        <v>23.87</v>
      </c>
      <c r="D27" s="15">
        <v>1</v>
      </c>
      <c r="E27" s="17">
        <f t="shared" si="4"/>
        <v>23.87</v>
      </c>
      <c r="F27" s="30"/>
      <c r="G27" s="25" t="s">
        <v>20</v>
      </c>
      <c r="H27" s="69">
        <v>3000</v>
      </c>
      <c r="I27" s="16">
        <f>E39/H9</f>
        <v>0.24808253750000003</v>
      </c>
      <c r="J27" s="3"/>
      <c r="K27" s="3"/>
      <c r="L27" s="3"/>
    </row>
    <row r="28" spans="1:12" x14ac:dyDescent="0.25">
      <c r="A28" s="15" t="s">
        <v>47</v>
      </c>
      <c r="B28" s="15" t="s">
        <v>46</v>
      </c>
      <c r="C28" s="16">
        <v>19.910000000000004</v>
      </c>
      <c r="D28" s="15">
        <v>2</v>
      </c>
      <c r="E28" s="17">
        <f t="shared" si="4"/>
        <v>39.820000000000007</v>
      </c>
      <c r="F28" s="30"/>
      <c r="G28" s="25" t="s">
        <v>22</v>
      </c>
      <c r="H28" s="69">
        <v>2500</v>
      </c>
      <c r="I28" s="16">
        <f>E39/H10</f>
        <v>0.29769904500000005</v>
      </c>
      <c r="J28" s="3"/>
      <c r="K28" s="3"/>
      <c r="L28" s="3"/>
    </row>
    <row r="29" spans="1:12" x14ac:dyDescent="0.25">
      <c r="A29" s="15" t="s">
        <v>48</v>
      </c>
      <c r="B29" s="15" t="s">
        <v>46</v>
      </c>
      <c r="C29" s="16">
        <v>27.500000000000004</v>
      </c>
      <c r="D29" s="15">
        <v>1</v>
      </c>
      <c r="E29" s="17">
        <f t="shared" si="4"/>
        <v>27.500000000000004</v>
      </c>
      <c r="F29" s="30"/>
      <c r="G29" s="3"/>
      <c r="H29" s="3"/>
      <c r="I29" s="3"/>
      <c r="J29" s="3"/>
      <c r="K29" s="3"/>
      <c r="L29" s="3"/>
    </row>
    <row r="30" spans="1:12" x14ac:dyDescent="0.25">
      <c r="A30" s="15" t="s">
        <v>49</v>
      </c>
      <c r="B30" s="15" t="s">
        <v>46</v>
      </c>
      <c r="C30" s="16">
        <v>10.780000000000001</v>
      </c>
      <c r="D30" s="15">
        <v>1</v>
      </c>
      <c r="E30" s="17">
        <f t="shared" si="4"/>
        <v>10.780000000000001</v>
      </c>
      <c r="F30" s="30"/>
      <c r="G30" s="3"/>
      <c r="H30" s="3"/>
      <c r="I30" s="3"/>
      <c r="J30" s="3"/>
      <c r="K30" s="3"/>
      <c r="L30" s="3"/>
    </row>
    <row r="31" spans="1:12" x14ac:dyDescent="0.25">
      <c r="A31" s="15" t="s">
        <v>50</v>
      </c>
      <c r="B31" s="15" t="s">
        <v>46</v>
      </c>
      <c r="C31" s="16">
        <v>20.79</v>
      </c>
      <c r="D31" s="15">
        <v>1</v>
      </c>
      <c r="E31" s="17">
        <f t="shared" si="4"/>
        <v>20.79</v>
      </c>
      <c r="F31" s="30"/>
      <c r="G31" s="3"/>
      <c r="H31" s="3"/>
      <c r="I31" s="3"/>
      <c r="J31" s="3"/>
      <c r="K31" s="3"/>
      <c r="L31" s="3"/>
    </row>
    <row r="32" spans="1:12" ht="15.75" x14ac:dyDescent="0.25">
      <c r="A32" s="15" t="s">
        <v>51</v>
      </c>
      <c r="B32" s="15" t="s">
        <v>52</v>
      </c>
      <c r="C32" s="16">
        <v>97.84</v>
      </c>
      <c r="D32" s="15">
        <v>0.5</v>
      </c>
      <c r="E32" s="17">
        <f t="shared" si="4"/>
        <v>48.92</v>
      </c>
      <c r="F32" s="30"/>
      <c r="G32" s="3"/>
      <c r="H32" s="3"/>
      <c r="I32" s="3"/>
      <c r="J32" s="3"/>
      <c r="K32" s="3"/>
      <c r="L32" s="3"/>
    </row>
    <row r="33" spans="1:12" ht="15.75" x14ac:dyDescent="0.25">
      <c r="A33" s="15" t="s">
        <v>53</v>
      </c>
      <c r="B33" s="15" t="s">
        <v>54</v>
      </c>
      <c r="C33" s="16">
        <v>5.24</v>
      </c>
      <c r="D33" s="15">
        <v>4</v>
      </c>
      <c r="E33" s="17">
        <f t="shared" si="4"/>
        <v>20.96</v>
      </c>
      <c r="F33" s="30"/>
      <c r="G33" s="3"/>
      <c r="H33" s="3"/>
      <c r="I33" s="3"/>
      <c r="J33" s="3"/>
      <c r="K33" s="3"/>
      <c r="L33" s="3"/>
    </row>
    <row r="34" spans="1:12" x14ac:dyDescent="0.25">
      <c r="A34" s="15" t="s">
        <v>55</v>
      </c>
      <c r="B34" s="15" t="s">
        <v>46</v>
      </c>
      <c r="C34" s="16">
        <v>20</v>
      </c>
      <c r="D34" s="15">
        <v>1</v>
      </c>
      <c r="E34" s="17">
        <f t="shared" si="4"/>
        <v>20</v>
      </c>
      <c r="F34" s="30"/>
      <c r="G34" s="3"/>
      <c r="H34" s="3"/>
      <c r="I34" s="3"/>
      <c r="J34" s="3"/>
      <c r="K34" s="3"/>
      <c r="L34" s="3"/>
    </row>
    <row r="35" spans="1:12" x14ac:dyDescent="0.25">
      <c r="A35" s="15" t="s">
        <v>56</v>
      </c>
      <c r="B35" s="15" t="s">
        <v>46</v>
      </c>
      <c r="C35" s="16"/>
      <c r="D35" s="15"/>
      <c r="E35" s="17">
        <f t="shared" si="4"/>
        <v>0</v>
      </c>
      <c r="F35" s="30"/>
      <c r="G35" s="3"/>
      <c r="H35" s="3"/>
      <c r="I35" s="3"/>
      <c r="J35" s="3"/>
      <c r="K35" s="3"/>
      <c r="L35" s="3"/>
    </row>
    <row r="36" spans="1:12" x14ac:dyDescent="0.25">
      <c r="A36" s="15" t="s">
        <v>65</v>
      </c>
      <c r="B36" s="15" t="s">
        <v>46</v>
      </c>
      <c r="C36" s="16">
        <v>100</v>
      </c>
      <c r="D36" s="15">
        <v>1</v>
      </c>
      <c r="E36" s="17">
        <f t="shared" si="4"/>
        <v>100</v>
      </c>
      <c r="F36" s="30"/>
      <c r="G36" s="3"/>
      <c r="H36" s="3"/>
      <c r="I36" s="3"/>
      <c r="J36" s="3"/>
      <c r="K36" s="3"/>
      <c r="L36" s="3"/>
    </row>
    <row r="37" spans="1:12" x14ac:dyDescent="0.25">
      <c r="A37" s="42" t="s">
        <v>57</v>
      </c>
      <c r="B37" s="43"/>
      <c r="C37" s="43"/>
      <c r="D37" s="43"/>
      <c r="E37" s="44">
        <f>SUM(E24:E36)</f>
        <v>392.82</v>
      </c>
      <c r="F37" s="36"/>
      <c r="G37" s="45"/>
      <c r="H37" s="45"/>
      <c r="I37" s="45"/>
      <c r="J37" s="45"/>
      <c r="K37" s="45"/>
      <c r="L37" s="45"/>
    </row>
    <row r="38" spans="1:12" x14ac:dyDescent="0.25">
      <c r="A38" s="3"/>
      <c r="B38" s="3"/>
      <c r="C38" s="3"/>
      <c r="D38" s="3"/>
      <c r="E38" s="30"/>
      <c r="F38" s="30"/>
      <c r="G38" s="45"/>
      <c r="H38" s="45"/>
      <c r="I38" s="45"/>
      <c r="J38" s="45"/>
      <c r="K38" s="45"/>
      <c r="L38" s="45"/>
    </row>
    <row r="39" spans="1:12" x14ac:dyDescent="0.25">
      <c r="A39" s="46" t="s">
        <v>66</v>
      </c>
      <c r="B39" s="47"/>
      <c r="C39" s="48"/>
      <c r="D39" s="48"/>
      <c r="E39" s="49">
        <f>E20+E37</f>
        <v>744.24761250000006</v>
      </c>
      <c r="F39" s="30"/>
      <c r="G39" s="3"/>
      <c r="H39" s="3"/>
      <c r="I39" s="3"/>
      <c r="J39" s="3"/>
      <c r="K39" s="3"/>
      <c r="L39" s="45"/>
    </row>
    <row r="40" spans="1:12" x14ac:dyDescent="0.25">
      <c r="A40" s="46" t="s">
        <v>71</v>
      </c>
      <c r="B40" s="47"/>
      <c r="C40" s="48"/>
      <c r="D40" s="48"/>
      <c r="E40" s="49">
        <f>(J7*H9)</f>
        <v>1080</v>
      </c>
      <c r="F40" s="30"/>
      <c r="G40" s="3"/>
      <c r="H40" s="3"/>
      <c r="I40" s="3"/>
      <c r="J40" s="3"/>
      <c r="K40" s="3"/>
      <c r="L40" s="45"/>
    </row>
    <row r="41" spans="1:12" x14ac:dyDescent="0.25">
      <c r="A41" s="46" t="s">
        <v>67</v>
      </c>
      <c r="B41" s="50"/>
      <c r="C41" s="51"/>
      <c r="D41" s="51"/>
      <c r="E41" s="52">
        <f>SUM(E40-E39)</f>
        <v>335.75238749999994</v>
      </c>
      <c r="F41" s="53"/>
      <c r="G41" s="3"/>
      <c r="H41" s="3"/>
      <c r="I41" s="3"/>
      <c r="J41" s="3"/>
      <c r="K41" s="3"/>
      <c r="L41" s="45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5"/>
    </row>
    <row r="43" spans="1:12" ht="15.75" x14ac:dyDescent="0.25">
      <c r="A43" s="54"/>
      <c r="B43" s="3"/>
      <c r="C43" s="3"/>
      <c r="D43" s="3"/>
      <c r="E43" s="3"/>
      <c r="F43" s="3"/>
      <c r="G43" s="3"/>
      <c r="H43" s="3"/>
      <c r="I43" s="3"/>
      <c r="J43" s="3"/>
      <c r="K43" s="3"/>
      <c r="L43" s="45"/>
    </row>
    <row r="44" spans="1:12" ht="15.75" x14ac:dyDescent="0.25">
      <c r="A44" s="54" t="s">
        <v>58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5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5"/>
    </row>
    <row r="46" spans="1:12" ht="15.75" x14ac:dyDescent="0.25">
      <c r="A46" s="54" t="s">
        <v>59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5"/>
    </row>
    <row r="47" spans="1:12" ht="15.75" x14ac:dyDescent="0.25">
      <c r="A47" s="54"/>
      <c r="B47" s="3"/>
      <c r="C47" s="3"/>
      <c r="D47" s="3"/>
      <c r="E47" s="3"/>
      <c r="F47" s="3"/>
      <c r="G47" s="3"/>
      <c r="H47" s="3"/>
      <c r="I47" s="3"/>
      <c r="J47" s="3"/>
      <c r="K47" s="3"/>
      <c r="L47" s="45"/>
    </row>
    <row r="48" spans="1:12" ht="15.75" x14ac:dyDescent="0.25">
      <c r="A48" s="3" t="s">
        <v>60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5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4271-BBE8-49F9-820A-709EA190D296}">
  <dimension ref="A1:L60"/>
  <sheetViews>
    <sheetView topLeftCell="A19" workbookViewId="0">
      <selection activeCell="G43" sqref="G43"/>
    </sheetView>
  </sheetViews>
  <sheetFormatPr defaultRowHeight="15" x14ac:dyDescent="0.25"/>
  <cols>
    <col min="1" max="1" width="26.85546875" customWidth="1"/>
    <col min="2" max="2" width="11.85546875" customWidth="1"/>
    <col min="8" max="8" width="11.28515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61</v>
      </c>
      <c r="B3" s="3"/>
      <c r="C3" s="3"/>
      <c r="D3" s="2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5" t="s">
        <v>3</v>
      </c>
      <c r="B4" s="6"/>
      <c r="C4" s="6"/>
      <c r="D4" s="6"/>
      <c r="E4" s="7"/>
      <c r="F4" s="3"/>
      <c r="G4" s="3"/>
      <c r="H4" s="1" t="s">
        <v>72</v>
      </c>
      <c r="I4" s="8"/>
      <c r="J4" s="8"/>
      <c r="K4" s="8"/>
      <c r="L4" s="3"/>
    </row>
    <row r="5" spans="1:12" x14ac:dyDescent="0.25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1"/>
      <c r="G5" s="3"/>
      <c r="H5" s="3"/>
      <c r="I5" s="12"/>
      <c r="J5" s="13" t="s">
        <v>68</v>
      </c>
      <c r="K5" s="14"/>
      <c r="L5" s="8"/>
    </row>
    <row r="6" spans="1:12" x14ac:dyDescent="0.25">
      <c r="A6" s="15" t="s">
        <v>9</v>
      </c>
      <c r="B6" s="15" t="s">
        <v>10</v>
      </c>
      <c r="C6" s="55">
        <v>1.02</v>
      </c>
      <c r="D6" s="56">
        <v>75</v>
      </c>
      <c r="E6" s="17">
        <f>(C6*D6)</f>
        <v>76.5</v>
      </c>
      <c r="F6" s="18"/>
      <c r="G6" s="19"/>
      <c r="H6" s="19"/>
      <c r="I6" s="20" t="s">
        <v>11</v>
      </c>
      <c r="J6" s="21" t="s">
        <v>12</v>
      </c>
      <c r="K6" s="20" t="s">
        <v>13</v>
      </c>
      <c r="L6" s="3"/>
    </row>
    <row r="7" spans="1:12" x14ac:dyDescent="0.25">
      <c r="A7" s="15" t="s">
        <v>14</v>
      </c>
      <c r="B7" s="15" t="s">
        <v>10</v>
      </c>
      <c r="C7" s="55">
        <v>0.89</v>
      </c>
      <c r="D7" s="56">
        <v>20</v>
      </c>
      <c r="E7" s="17">
        <f t="shared" ref="E7:E26" si="0">(C7*D7)</f>
        <v>17.8</v>
      </c>
      <c r="F7" s="18"/>
      <c r="G7" s="22" t="s">
        <v>15</v>
      </c>
      <c r="H7" s="5"/>
      <c r="I7" s="57">
        <v>0.38</v>
      </c>
      <c r="J7" s="58">
        <v>0.36</v>
      </c>
      <c r="K7" s="57">
        <v>0.34</v>
      </c>
      <c r="L7" s="3"/>
    </row>
    <row r="8" spans="1:12" x14ac:dyDescent="0.25">
      <c r="A8" s="15" t="s">
        <v>16</v>
      </c>
      <c r="B8" s="15" t="s">
        <v>10</v>
      </c>
      <c r="C8" s="55">
        <v>0.69</v>
      </c>
      <c r="D8" s="56">
        <v>100</v>
      </c>
      <c r="E8" s="17">
        <f t="shared" si="0"/>
        <v>69</v>
      </c>
      <c r="F8" s="18"/>
      <c r="G8" s="25" t="s">
        <v>17</v>
      </c>
      <c r="H8" s="59">
        <v>3500</v>
      </c>
      <c r="I8" s="27">
        <f>SUM(I7*H8)-E51</f>
        <v>360.75463749999994</v>
      </c>
      <c r="J8" s="28">
        <f>(J7*H8)-E51</f>
        <v>290.75463749999994</v>
      </c>
      <c r="K8" s="29">
        <f>SUM(K7*H8)-E51</f>
        <v>220.75463749999994</v>
      </c>
      <c r="L8" s="3"/>
    </row>
    <row r="9" spans="1:12" x14ac:dyDescent="0.25">
      <c r="A9" s="15" t="s">
        <v>18</v>
      </c>
      <c r="B9" s="15" t="s">
        <v>19</v>
      </c>
      <c r="C9" s="55">
        <v>36</v>
      </c>
      <c r="D9" s="56">
        <v>1</v>
      </c>
      <c r="E9" s="17">
        <f>(C9*D9)/3</f>
        <v>12</v>
      </c>
      <c r="F9" s="30"/>
      <c r="G9" s="25" t="s">
        <v>20</v>
      </c>
      <c r="H9" s="59">
        <v>3000</v>
      </c>
      <c r="I9" s="27">
        <f>SUM(I7*H9)-E51</f>
        <v>170.75463749999994</v>
      </c>
      <c r="J9" s="31">
        <f>SUM(J7*H9)-E51</f>
        <v>110.75463749999994</v>
      </c>
      <c r="K9" s="29">
        <f>SUM(K7*H9)-E51</f>
        <v>50.754637500000058</v>
      </c>
      <c r="L9" s="3"/>
    </row>
    <row r="10" spans="1:12" x14ac:dyDescent="0.25">
      <c r="A10" s="15" t="s">
        <v>21</v>
      </c>
      <c r="B10" s="15" t="s">
        <v>10</v>
      </c>
      <c r="C10" s="55">
        <v>1.41</v>
      </c>
      <c r="D10" s="56">
        <v>73</v>
      </c>
      <c r="E10" s="17">
        <f t="shared" si="0"/>
        <v>102.92999999999999</v>
      </c>
      <c r="F10" s="30"/>
      <c r="G10" s="25" t="s">
        <v>22</v>
      </c>
      <c r="H10" s="59">
        <v>2500</v>
      </c>
      <c r="I10" s="32">
        <f>SUM(I7*H10)-E51</f>
        <v>-19.245362500000056</v>
      </c>
      <c r="J10" s="33">
        <f>SUM(J7*H10)-E51</f>
        <v>-69.245362500000056</v>
      </c>
      <c r="K10" s="34">
        <f>SUM(K7*H10)-E51</f>
        <v>-119.24536249999994</v>
      </c>
      <c r="L10" s="3"/>
    </row>
    <row r="11" spans="1:12" x14ac:dyDescent="0.25">
      <c r="A11" s="56" t="s">
        <v>23</v>
      </c>
      <c r="B11" s="56" t="s">
        <v>24</v>
      </c>
      <c r="C11" s="55">
        <v>2.23</v>
      </c>
      <c r="D11" s="56">
        <v>2.5</v>
      </c>
      <c r="E11" s="17">
        <f t="shared" si="0"/>
        <v>5.5750000000000002</v>
      </c>
      <c r="F11" s="30"/>
      <c r="G11" s="3"/>
      <c r="H11" s="3"/>
      <c r="I11" s="3"/>
      <c r="J11" s="3"/>
      <c r="K11" s="3"/>
      <c r="L11" s="3"/>
    </row>
    <row r="12" spans="1:12" x14ac:dyDescent="0.25">
      <c r="A12" s="56" t="s">
        <v>25</v>
      </c>
      <c r="B12" s="56" t="s">
        <v>26</v>
      </c>
      <c r="C12" s="55">
        <v>10.75</v>
      </c>
      <c r="D12" s="56">
        <v>1</v>
      </c>
      <c r="E12" s="17">
        <f t="shared" si="0"/>
        <v>10.75</v>
      </c>
      <c r="F12" s="30"/>
      <c r="G12" s="35" t="s">
        <v>27</v>
      </c>
      <c r="H12" s="36">
        <f>SUM(E17:E20)</f>
        <v>18.943999999999999</v>
      </c>
      <c r="I12" s="37" t="s">
        <v>28</v>
      </c>
      <c r="J12" s="3"/>
      <c r="K12" s="3"/>
      <c r="L12" s="3"/>
    </row>
    <row r="13" spans="1:12" x14ac:dyDescent="0.25">
      <c r="A13" s="56" t="s">
        <v>29</v>
      </c>
      <c r="B13" s="56" t="s">
        <v>24</v>
      </c>
      <c r="C13" s="55">
        <v>4.68</v>
      </c>
      <c r="D13" s="56">
        <v>4</v>
      </c>
      <c r="E13" s="17">
        <f t="shared" si="0"/>
        <v>18.72</v>
      </c>
      <c r="F13" s="30"/>
      <c r="G13" s="35"/>
      <c r="H13" s="36"/>
      <c r="I13" s="37"/>
      <c r="J13" s="3"/>
      <c r="K13" s="3"/>
      <c r="L13" s="3"/>
    </row>
    <row r="14" spans="1:12" x14ac:dyDescent="0.25">
      <c r="A14" s="56" t="s">
        <v>30</v>
      </c>
      <c r="B14" s="56" t="s">
        <v>26</v>
      </c>
      <c r="C14" s="55">
        <v>12.25</v>
      </c>
      <c r="D14" s="56">
        <v>1</v>
      </c>
      <c r="E14" s="17">
        <f t="shared" si="0"/>
        <v>12.25</v>
      </c>
      <c r="F14" s="30"/>
      <c r="G14" s="35" t="s">
        <v>31</v>
      </c>
      <c r="H14" s="36">
        <f>SUM(E21:E26)</f>
        <v>224.84</v>
      </c>
      <c r="I14" s="37" t="s">
        <v>28</v>
      </c>
      <c r="J14" s="3"/>
      <c r="K14" s="3"/>
      <c r="L14" s="3"/>
    </row>
    <row r="15" spans="1:12" x14ac:dyDescent="0.25">
      <c r="A15" s="56"/>
      <c r="B15" s="56"/>
      <c r="C15" s="55"/>
      <c r="D15" s="56"/>
      <c r="E15" s="17">
        <f t="shared" si="0"/>
        <v>0</v>
      </c>
      <c r="F15" s="30"/>
      <c r="G15" s="35"/>
      <c r="H15" s="36"/>
      <c r="I15" s="37"/>
      <c r="J15" s="3"/>
      <c r="K15" s="3"/>
      <c r="L15" s="3"/>
    </row>
    <row r="16" spans="1:12" ht="15.75" x14ac:dyDescent="0.25">
      <c r="A16" s="56"/>
      <c r="B16" s="56"/>
      <c r="C16" s="55"/>
      <c r="D16" s="56"/>
      <c r="E16" s="17">
        <f t="shared" si="0"/>
        <v>0</v>
      </c>
      <c r="F16" s="30"/>
      <c r="H16" s="64" t="s">
        <v>70</v>
      </c>
      <c r="L16" s="3"/>
    </row>
    <row r="17" spans="1:12" ht="15.75" x14ac:dyDescent="0.25">
      <c r="A17" s="56" t="s">
        <v>32</v>
      </c>
      <c r="B17" s="56" t="s">
        <v>24</v>
      </c>
      <c r="C17" s="60">
        <v>1.48</v>
      </c>
      <c r="D17" s="56">
        <v>12.8</v>
      </c>
      <c r="E17" s="17">
        <f t="shared" si="0"/>
        <v>18.943999999999999</v>
      </c>
      <c r="F17" s="30"/>
      <c r="G17" s="3"/>
      <c r="H17" s="3"/>
      <c r="I17" s="12"/>
      <c r="J17" s="13" t="s">
        <v>68</v>
      </c>
      <c r="K17" s="14"/>
      <c r="L17" s="3"/>
    </row>
    <row r="18" spans="1:12" x14ac:dyDescent="0.25">
      <c r="A18" s="56" t="s">
        <v>62</v>
      </c>
      <c r="B18" s="56"/>
      <c r="C18" s="60"/>
      <c r="D18" s="56"/>
      <c r="E18" s="17">
        <f t="shared" si="0"/>
        <v>0</v>
      </c>
      <c r="F18" s="30"/>
      <c r="I18" s="65" t="s">
        <v>11</v>
      </c>
      <c r="J18" s="66" t="s">
        <v>12</v>
      </c>
      <c r="K18" s="65" t="s">
        <v>13</v>
      </c>
      <c r="L18" s="3"/>
    </row>
    <row r="19" spans="1:12" x14ac:dyDescent="0.25">
      <c r="A19" s="56" t="s">
        <v>62</v>
      </c>
      <c r="B19" s="56"/>
      <c r="C19" s="60"/>
      <c r="D19" s="56"/>
      <c r="E19" s="17">
        <f t="shared" si="0"/>
        <v>0</v>
      </c>
      <c r="F19" s="30"/>
      <c r="G19" s="67" t="s">
        <v>15</v>
      </c>
      <c r="H19" s="68"/>
      <c r="I19" s="23">
        <v>0.38</v>
      </c>
      <c r="J19" s="24">
        <v>0.36</v>
      </c>
      <c r="K19" s="23">
        <v>0.34</v>
      </c>
      <c r="L19" s="3"/>
    </row>
    <row r="20" spans="1:12" x14ac:dyDescent="0.25">
      <c r="A20" s="56" t="s">
        <v>63</v>
      </c>
      <c r="B20" s="56"/>
      <c r="C20" s="60"/>
      <c r="D20" s="56"/>
      <c r="E20" s="17">
        <f t="shared" si="0"/>
        <v>0</v>
      </c>
      <c r="F20" s="30"/>
      <c r="G20" s="25" t="s">
        <v>17</v>
      </c>
      <c r="H20" s="69">
        <v>3500</v>
      </c>
      <c r="I20" s="16">
        <f>I8/$H$8</f>
        <v>0.10307275357142856</v>
      </c>
      <c r="J20" s="16">
        <f>J8/$H$8</f>
        <v>8.3072753571428556E-2</v>
      </c>
      <c r="K20" s="16">
        <f>K8/$H$8</f>
        <v>6.3072753571428553E-2</v>
      </c>
      <c r="L20" s="3"/>
    </row>
    <row r="21" spans="1:12" ht="15.75" x14ac:dyDescent="0.25">
      <c r="A21" s="56" t="s">
        <v>34</v>
      </c>
      <c r="B21" s="56" t="s">
        <v>26</v>
      </c>
      <c r="C21" s="55">
        <v>87.5</v>
      </c>
      <c r="D21" s="56">
        <v>2</v>
      </c>
      <c r="E21" s="17">
        <f t="shared" si="0"/>
        <v>175</v>
      </c>
      <c r="F21" s="30"/>
      <c r="G21" s="25" t="s">
        <v>20</v>
      </c>
      <c r="H21" s="69">
        <v>3000</v>
      </c>
      <c r="I21" s="16">
        <f>I9/$H$9</f>
        <v>5.6918212499999982E-2</v>
      </c>
      <c r="J21" s="16">
        <f>J9/$H$9</f>
        <v>3.6918212499999985E-2</v>
      </c>
      <c r="K21" s="16">
        <f t="shared" ref="K21" si="1">K9/$H$9</f>
        <v>1.6918212500000019E-2</v>
      </c>
      <c r="L21" s="3"/>
    </row>
    <row r="22" spans="1:12" ht="15.75" x14ac:dyDescent="0.25">
      <c r="A22" s="56" t="s">
        <v>35</v>
      </c>
      <c r="B22" s="56" t="s">
        <v>36</v>
      </c>
      <c r="C22" s="55">
        <v>7</v>
      </c>
      <c r="D22" s="56">
        <v>4</v>
      </c>
      <c r="E22" s="17">
        <f t="shared" si="0"/>
        <v>28</v>
      </c>
      <c r="F22" s="30"/>
      <c r="G22" s="25" t="s">
        <v>22</v>
      </c>
      <c r="H22" s="69">
        <v>2500</v>
      </c>
      <c r="I22" s="16">
        <f>I10/$H$10</f>
        <v>-7.6981450000000225E-3</v>
      </c>
      <c r="J22" s="16">
        <f t="shared" ref="J22:K22" si="2">J10/$H$10</f>
        <v>-2.7698145000000021E-2</v>
      </c>
      <c r="K22" s="16">
        <f t="shared" si="2"/>
        <v>-4.7698144999999977E-2</v>
      </c>
      <c r="L22" s="3"/>
    </row>
    <row r="23" spans="1:12" ht="15.75" x14ac:dyDescent="0.25">
      <c r="A23" s="56" t="s">
        <v>37</v>
      </c>
      <c r="B23" s="56" t="s">
        <v>24</v>
      </c>
      <c r="C23" s="55">
        <v>2.73</v>
      </c>
      <c r="D23" s="56">
        <v>8</v>
      </c>
      <c r="E23" s="17">
        <f t="shared" si="0"/>
        <v>21.84</v>
      </c>
      <c r="F23" s="30"/>
      <c r="L23" s="3"/>
    </row>
    <row r="24" spans="1:12" x14ac:dyDescent="0.25">
      <c r="A24" s="56" t="s">
        <v>64</v>
      </c>
      <c r="B24" s="56"/>
      <c r="C24" s="55"/>
      <c r="D24" s="56"/>
      <c r="E24" s="17">
        <f t="shared" si="0"/>
        <v>0</v>
      </c>
      <c r="F24" s="30"/>
      <c r="G24" s="70" t="s">
        <v>69</v>
      </c>
      <c r="H24" s="68"/>
      <c r="I24" s="68"/>
      <c r="L24" s="3"/>
    </row>
    <row r="25" spans="1:12" x14ac:dyDescent="0.25">
      <c r="A25" s="56" t="s">
        <v>64</v>
      </c>
      <c r="B25" s="56"/>
      <c r="C25" s="55"/>
      <c r="D25" s="56"/>
      <c r="E25" s="17">
        <f t="shared" si="0"/>
        <v>0</v>
      </c>
      <c r="F25" s="30"/>
      <c r="G25" s="67" t="s">
        <v>15</v>
      </c>
      <c r="H25" s="68"/>
      <c r="I25" s="71"/>
      <c r="L25" s="3"/>
    </row>
    <row r="26" spans="1:12" x14ac:dyDescent="0.25">
      <c r="A26" s="56" t="s">
        <v>64</v>
      </c>
      <c r="B26" s="56"/>
      <c r="C26" s="55"/>
      <c r="D26" s="56"/>
      <c r="E26" s="17">
        <f t="shared" si="0"/>
        <v>0</v>
      </c>
      <c r="F26" s="30"/>
      <c r="G26" s="25" t="s">
        <v>17</v>
      </c>
      <c r="H26" s="69">
        <v>3500</v>
      </c>
      <c r="I26" s="16">
        <f>$E$51/H8</f>
        <v>0.27692724642857147</v>
      </c>
      <c r="L26" s="3"/>
    </row>
    <row r="27" spans="1:12" ht="15.75" x14ac:dyDescent="0.25">
      <c r="A27" s="15" t="s">
        <v>38</v>
      </c>
      <c r="B27" s="16">
        <f>SUM(E6:E26)</f>
        <v>569.30900000000008</v>
      </c>
      <c r="C27" s="61">
        <v>2.5000000000000001E-2</v>
      </c>
      <c r="D27" s="62">
        <v>6</v>
      </c>
      <c r="E27" s="17">
        <f>B27*(D27/12)*C27</f>
        <v>7.116362500000001</v>
      </c>
      <c r="F27" s="30"/>
      <c r="G27" s="25" t="s">
        <v>20</v>
      </c>
      <c r="H27" s="69">
        <v>3000</v>
      </c>
      <c r="I27" s="16">
        <f t="shared" ref="I27:I28" si="3">$E$51/H9</f>
        <v>0.3230817875</v>
      </c>
      <c r="J27" s="3"/>
      <c r="K27" s="3"/>
      <c r="L27" s="3"/>
    </row>
    <row r="28" spans="1:12" x14ac:dyDescent="0.25">
      <c r="A28" s="42" t="s">
        <v>39</v>
      </c>
      <c r="B28" s="43"/>
      <c r="C28" s="43"/>
      <c r="D28" s="43"/>
      <c r="E28" s="44">
        <f>SUM(E6:E27)</f>
        <v>576.42536250000012</v>
      </c>
      <c r="F28" s="36"/>
      <c r="G28" s="25" t="s">
        <v>22</v>
      </c>
      <c r="H28" s="69">
        <v>2500</v>
      </c>
      <c r="I28" s="16">
        <f t="shared" si="3"/>
        <v>0.38769814500000005</v>
      </c>
      <c r="J28" s="3"/>
      <c r="K28" s="3"/>
      <c r="L28" s="3"/>
    </row>
    <row r="29" spans="1:12" x14ac:dyDescent="0.25">
      <c r="A29" s="35"/>
      <c r="B29" s="3"/>
      <c r="C29" s="3"/>
      <c r="D29" s="3"/>
      <c r="E29" s="36"/>
      <c r="F29" s="36"/>
      <c r="G29" s="3"/>
      <c r="H29" s="3"/>
      <c r="I29" s="3"/>
      <c r="J29" s="3"/>
      <c r="K29" s="3"/>
      <c r="L29" s="3"/>
    </row>
    <row r="30" spans="1:12" x14ac:dyDescent="0.25">
      <c r="A30" s="5" t="s">
        <v>40</v>
      </c>
      <c r="B30" s="12"/>
      <c r="C30" s="12"/>
      <c r="D30" s="12"/>
      <c r="E30" s="12"/>
      <c r="F30" s="3"/>
      <c r="G30" s="3"/>
      <c r="H30" s="3"/>
      <c r="I30" s="3"/>
      <c r="J30" s="3"/>
      <c r="K30" s="3"/>
      <c r="L30" s="3"/>
    </row>
    <row r="31" spans="1:12" x14ac:dyDescent="0.25">
      <c r="A31" s="9" t="s">
        <v>4</v>
      </c>
      <c r="B31" s="9" t="s">
        <v>5</v>
      </c>
      <c r="C31" s="9" t="s">
        <v>6</v>
      </c>
      <c r="D31" s="9" t="s">
        <v>7</v>
      </c>
      <c r="E31" s="10" t="s">
        <v>8</v>
      </c>
      <c r="F31" s="11"/>
      <c r="G31" s="3"/>
      <c r="H31" s="3"/>
      <c r="I31" s="3"/>
      <c r="J31" s="3"/>
      <c r="K31" s="3"/>
      <c r="L31" s="3"/>
    </row>
    <row r="32" spans="1:12" x14ac:dyDescent="0.25">
      <c r="A32" s="15" t="s">
        <v>41</v>
      </c>
      <c r="B32" s="15" t="s">
        <v>42</v>
      </c>
      <c r="C32" s="55">
        <v>9.240000000000002</v>
      </c>
      <c r="D32" s="56">
        <v>1</v>
      </c>
      <c r="E32" s="17">
        <f>C32*D32</f>
        <v>9.240000000000002</v>
      </c>
      <c r="F32" s="30"/>
      <c r="G32" s="3"/>
      <c r="H32" s="3"/>
      <c r="I32" s="3"/>
      <c r="J32" s="3"/>
      <c r="K32" s="3"/>
      <c r="L32" s="3"/>
    </row>
    <row r="33" spans="1:12" x14ac:dyDescent="0.25">
      <c r="A33" s="15" t="s">
        <v>43</v>
      </c>
      <c r="B33" s="15" t="s">
        <v>42</v>
      </c>
      <c r="C33" s="55">
        <v>10.220000000000001</v>
      </c>
      <c r="D33" s="56">
        <v>1</v>
      </c>
      <c r="E33" s="17">
        <f t="shared" ref="E33:E48" si="4">C33*D33</f>
        <v>10.220000000000001</v>
      </c>
      <c r="F33" s="30"/>
      <c r="G33" s="3"/>
      <c r="H33" s="3"/>
      <c r="I33" s="3"/>
      <c r="J33" s="3"/>
      <c r="K33" s="3"/>
      <c r="L33" s="3"/>
    </row>
    <row r="34" spans="1:12" x14ac:dyDescent="0.25">
      <c r="A34" s="15" t="s">
        <v>44</v>
      </c>
      <c r="B34" s="15" t="s">
        <v>42</v>
      </c>
      <c r="C34" s="55">
        <v>15.180000000000001</v>
      </c>
      <c r="D34" s="56">
        <v>4</v>
      </c>
      <c r="E34" s="17">
        <f t="shared" si="4"/>
        <v>60.720000000000006</v>
      </c>
      <c r="F34" s="30"/>
      <c r="G34" s="3"/>
      <c r="H34" s="3"/>
      <c r="I34" s="3"/>
      <c r="J34" s="3"/>
      <c r="K34" s="3"/>
      <c r="L34" s="3"/>
    </row>
    <row r="35" spans="1:12" x14ac:dyDescent="0.25">
      <c r="A35" s="15" t="s">
        <v>45</v>
      </c>
      <c r="B35" s="15" t="s">
        <v>46</v>
      </c>
      <c r="C35" s="55">
        <v>23.87</v>
      </c>
      <c r="D35" s="56">
        <v>1</v>
      </c>
      <c r="E35" s="17">
        <f t="shared" si="4"/>
        <v>23.87</v>
      </c>
      <c r="F35" s="30"/>
      <c r="G35" s="3"/>
      <c r="H35" s="3"/>
      <c r="I35" s="3"/>
      <c r="J35" s="3"/>
      <c r="K35" s="3"/>
      <c r="L35" s="3"/>
    </row>
    <row r="36" spans="1:12" x14ac:dyDescent="0.25">
      <c r="A36" s="15" t="s">
        <v>47</v>
      </c>
      <c r="B36" s="15" t="s">
        <v>46</v>
      </c>
      <c r="C36" s="55">
        <v>19.910000000000004</v>
      </c>
      <c r="D36" s="56">
        <v>2</v>
      </c>
      <c r="E36" s="17">
        <f t="shared" si="4"/>
        <v>39.820000000000007</v>
      </c>
      <c r="F36" s="30"/>
      <c r="G36" s="3"/>
      <c r="H36" s="3"/>
      <c r="I36" s="3"/>
      <c r="J36" s="3"/>
      <c r="K36" s="3"/>
      <c r="L36" s="3"/>
    </row>
    <row r="37" spans="1:12" x14ac:dyDescent="0.25">
      <c r="A37" s="15" t="s">
        <v>48</v>
      </c>
      <c r="B37" s="15" t="s">
        <v>46</v>
      </c>
      <c r="C37" s="55">
        <v>27.500000000000004</v>
      </c>
      <c r="D37" s="56">
        <v>1</v>
      </c>
      <c r="E37" s="17">
        <f t="shared" si="4"/>
        <v>27.500000000000004</v>
      </c>
      <c r="F37" s="30"/>
      <c r="G37" s="3"/>
      <c r="H37" s="3"/>
      <c r="I37" s="3"/>
      <c r="J37" s="3"/>
      <c r="K37" s="3"/>
      <c r="L37" s="3"/>
    </row>
    <row r="38" spans="1:12" x14ac:dyDescent="0.25">
      <c r="A38" s="15" t="s">
        <v>49</v>
      </c>
      <c r="B38" s="15" t="s">
        <v>46</v>
      </c>
      <c r="C38" s="55">
        <v>10.780000000000001</v>
      </c>
      <c r="D38" s="56">
        <v>1</v>
      </c>
      <c r="E38" s="17">
        <f t="shared" si="4"/>
        <v>10.780000000000001</v>
      </c>
      <c r="F38" s="30"/>
      <c r="G38" s="3"/>
      <c r="H38" s="3"/>
      <c r="I38" s="3"/>
      <c r="J38" s="3"/>
      <c r="K38" s="3"/>
      <c r="L38" s="3"/>
    </row>
    <row r="39" spans="1:12" x14ac:dyDescent="0.25">
      <c r="A39" s="15" t="s">
        <v>50</v>
      </c>
      <c r="B39" s="15" t="s">
        <v>46</v>
      </c>
      <c r="C39" s="55">
        <v>20.79</v>
      </c>
      <c r="D39" s="56">
        <v>1</v>
      </c>
      <c r="E39" s="17">
        <f t="shared" si="4"/>
        <v>20.79</v>
      </c>
      <c r="F39" s="30"/>
      <c r="G39" s="3"/>
      <c r="H39" s="3"/>
      <c r="I39" s="3"/>
      <c r="J39" s="3"/>
      <c r="K39" s="3"/>
      <c r="L39" s="3"/>
    </row>
    <row r="40" spans="1:12" ht="15.75" x14ac:dyDescent="0.25">
      <c r="A40" s="15" t="s">
        <v>51</v>
      </c>
      <c r="B40" s="15" t="s">
        <v>52</v>
      </c>
      <c r="C40" s="55">
        <v>97.84</v>
      </c>
      <c r="D40" s="56">
        <v>0.5</v>
      </c>
      <c r="E40" s="17">
        <f t="shared" si="4"/>
        <v>48.92</v>
      </c>
      <c r="F40" s="30"/>
      <c r="G40" s="3"/>
      <c r="H40" s="3"/>
      <c r="I40" s="3"/>
      <c r="J40" s="3"/>
      <c r="K40" s="3"/>
      <c r="L40" s="3"/>
    </row>
    <row r="41" spans="1:12" ht="15.75" x14ac:dyDescent="0.25">
      <c r="A41" s="15" t="s">
        <v>53</v>
      </c>
      <c r="B41" s="15" t="s">
        <v>54</v>
      </c>
      <c r="C41" s="55">
        <v>5.24</v>
      </c>
      <c r="D41" s="56">
        <v>4</v>
      </c>
      <c r="E41" s="17">
        <f t="shared" si="4"/>
        <v>20.96</v>
      </c>
      <c r="F41" s="30"/>
      <c r="G41" s="3"/>
      <c r="H41" s="3"/>
      <c r="I41" s="3"/>
      <c r="J41" s="3"/>
      <c r="K41" s="3"/>
      <c r="L41" s="3"/>
    </row>
    <row r="42" spans="1:12" x14ac:dyDescent="0.25">
      <c r="A42" s="15" t="s">
        <v>55</v>
      </c>
      <c r="B42" s="15" t="s">
        <v>46</v>
      </c>
      <c r="C42" s="55">
        <v>20</v>
      </c>
      <c r="D42" s="56">
        <v>1</v>
      </c>
      <c r="E42" s="17">
        <f t="shared" si="4"/>
        <v>20</v>
      </c>
      <c r="F42" s="30"/>
      <c r="G42" s="3"/>
      <c r="H42" s="3"/>
      <c r="I42" s="3"/>
      <c r="J42" s="3"/>
      <c r="K42" s="3"/>
      <c r="L42" s="3"/>
    </row>
    <row r="43" spans="1:12" x14ac:dyDescent="0.25">
      <c r="A43" s="15" t="s">
        <v>56</v>
      </c>
      <c r="B43" s="15" t="s">
        <v>46</v>
      </c>
      <c r="C43" s="55"/>
      <c r="D43" s="56"/>
      <c r="E43" s="17">
        <f t="shared" si="4"/>
        <v>0</v>
      </c>
      <c r="F43" s="30"/>
      <c r="G43" s="3"/>
      <c r="H43" s="3"/>
      <c r="I43" s="3"/>
      <c r="J43" s="3"/>
      <c r="K43" s="3"/>
      <c r="L43" s="3"/>
    </row>
    <row r="44" spans="1:12" x14ac:dyDescent="0.25">
      <c r="A44" s="56"/>
      <c r="B44" s="56"/>
      <c r="C44" s="55"/>
      <c r="D44" s="56"/>
      <c r="E44" s="17">
        <f t="shared" si="4"/>
        <v>0</v>
      </c>
      <c r="F44" s="30"/>
      <c r="G44" s="3"/>
      <c r="H44" s="3"/>
      <c r="I44" s="3"/>
      <c r="J44" s="3"/>
      <c r="K44" s="3"/>
      <c r="L44" s="3"/>
    </row>
    <row r="45" spans="1:12" x14ac:dyDescent="0.25">
      <c r="A45" s="56"/>
      <c r="B45" s="56"/>
      <c r="C45" s="55"/>
      <c r="D45" s="56"/>
      <c r="E45" s="17">
        <f t="shared" si="4"/>
        <v>0</v>
      </c>
      <c r="F45" s="30"/>
      <c r="G45" s="3"/>
      <c r="H45" s="3"/>
      <c r="I45" s="3"/>
      <c r="J45" s="3"/>
      <c r="K45" s="3"/>
      <c r="L45" s="3"/>
    </row>
    <row r="46" spans="1:12" x14ac:dyDescent="0.25">
      <c r="A46" s="56"/>
      <c r="B46" s="56"/>
      <c r="C46" s="55"/>
      <c r="D46" s="56"/>
      <c r="E46" s="17">
        <f t="shared" si="4"/>
        <v>0</v>
      </c>
      <c r="F46" s="30"/>
      <c r="G46" s="3"/>
      <c r="H46" s="3"/>
      <c r="I46" s="3"/>
      <c r="J46" s="3"/>
      <c r="K46" s="3"/>
      <c r="L46" s="3"/>
    </row>
    <row r="47" spans="1:12" x14ac:dyDescent="0.25">
      <c r="A47" s="56"/>
      <c r="B47" s="56"/>
      <c r="C47" s="55"/>
      <c r="D47" s="56"/>
      <c r="E47" s="17">
        <f t="shared" si="4"/>
        <v>0</v>
      </c>
      <c r="F47" s="30"/>
      <c r="G47" s="3"/>
      <c r="H47" s="3"/>
      <c r="I47" s="3"/>
      <c r="J47" s="3"/>
      <c r="K47" s="3"/>
      <c r="L47" s="3"/>
    </row>
    <row r="48" spans="1:12" x14ac:dyDescent="0.25">
      <c r="A48" s="63" t="s">
        <v>65</v>
      </c>
      <c r="B48" s="63" t="s">
        <v>46</v>
      </c>
      <c r="C48" s="55">
        <v>100</v>
      </c>
      <c r="D48" s="56">
        <v>1</v>
      </c>
      <c r="E48" s="17">
        <f t="shared" si="4"/>
        <v>100</v>
      </c>
      <c r="F48" s="30"/>
      <c r="G48" s="3"/>
      <c r="H48" s="3"/>
      <c r="I48" s="3"/>
      <c r="J48" s="3"/>
      <c r="K48" s="3"/>
      <c r="L48" s="3"/>
    </row>
    <row r="49" spans="1:12" x14ac:dyDescent="0.25">
      <c r="A49" s="42" t="s">
        <v>57</v>
      </c>
      <c r="B49" s="43"/>
      <c r="C49" s="43"/>
      <c r="D49" s="43"/>
      <c r="E49" s="44">
        <f>SUM(E32:E48)</f>
        <v>392.82</v>
      </c>
      <c r="F49" s="36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0"/>
      <c r="F50" s="30"/>
      <c r="G50" s="3"/>
      <c r="H50" s="3"/>
      <c r="I50" s="3"/>
      <c r="J50" s="3"/>
      <c r="K50" s="3"/>
      <c r="L50" s="3"/>
    </row>
    <row r="51" spans="1:12" x14ac:dyDescent="0.25">
      <c r="A51" s="46" t="s">
        <v>66</v>
      </c>
      <c r="B51" s="47"/>
      <c r="C51" s="48"/>
      <c r="D51" s="48"/>
      <c r="E51" s="49">
        <f>E28+E49</f>
        <v>969.24536250000006</v>
      </c>
      <c r="F51" s="30"/>
      <c r="G51" s="3"/>
      <c r="H51" s="3"/>
      <c r="I51" s="3"/>
      <c r="J51" s="3"/>
      <c r="K51" s="3"/>
      <c r="L51" s="3"/>
    </row>
    <row r="52" spans="1:12" x14ac:dyDescent="0.25">
      <c r="A52" s="46" t="s">
        <v>71</v>
      </c>
      <c r="B52" s="47"/>
      <c r="C52" s="48"/>
      <c r="D52" s="48"/>
      <c r="E52" s="49">
        <f>(J7*H9)</f>
        <v>1080</v>
      </c>
      <c r="F52" s="30"/>
      <c r="G52" s="3"/>
      <c r="H52" s="3"/>
      <c r="I52" s="3"/>
      <c r="J52" s="3"/>
      <c r="K52" s="3"/>
      <c r="L52" s="3"/>
    </row>
    <row r="53" spans="1:12" x14ac:dyDescent="0.25">
      <c r="A53" s="46" t="s">
        <v>67</v>
      </c>
      <c r="B53" s="50"/>
      <c r="C53" s="51"/>
      <c r="D53" s="51"/>
      <c r="E53" s="52">
        <f>SUM(E52-E51)</f>
        <v>110.75463749999994</v>
      </c>
      <c r="F53" s="5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x14ac:dyDescent="0.25">
      <c r="A55" s="5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x14ac:dyDescent="0.25">
      <c r="A56" s="54" t="s">
        <v>58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x14ac:dyDescent="0.25">
      <c r="A58" s="54" t="s">
        <v>59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x14ac:dyDescent="0.25">
      <c r="A59" s="5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x14ac:dyDescent="0.25">
      <c r="A60" s="3" t="s">
        <v>60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0C9BE-05FB-4093-A58A-B20D82B92DFF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0b49d49-c6f3-4515-a569-bf7c2e7e0c6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06039D-C649-436F-9C14-484F58805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596CE4-5C2E-4EC6-821A-2E24B6426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dcterms:created xsi:type="dcterms:W3CDTF">2022-02-02T18:28:50Z</dcterms:created>
  <dcterms:modified xsi:type="dcterms:W3CDTF">2023-03-14T18:53:43Z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