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sbruce\OneDrive - University of Delaware - o365\Documents\ERME H2A Project\"/>
    </mc:Choice>
  </mc:AlternateContent>
  <xr:revisionPtr revIDLastSave="0" documentId="13_ncr:1_{1B4A161B-075C-4449-AABA-10F21632ECC6}" xr6:coauthVersionLast="47" xr6:coauthVersionMax="47" xr10:uidLastSave="{00000000-0000-0000-0000-000000000000}"/>
  <bookViews>
    <workbookView xWindow="-120" yWindow="-120" windowWidth="20730" windowHeight="11040" firstSheet="1" activeTab="1" xr2:uid="{B55038AE-FE30-44C7-B0F4-20164F282673}"/>
  </bookViews>
  <sheets>
    <sheet name="Instructions" sheetId="9" r:id="rId1"/>
    <sheet name="Real Wage Calculator" sheetId="3" r:id="rId2"/>
    <sheet name="Labor Hours" sheetId="6" r:id="rId3"/>
    <sheet name="Housing" sheetId="1" r:id="rId4"/>
    <sheet name="Transportation" sheetId="2" r:id="rId5"/>
    <sheet name="H2A Application Cost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6" l="1"/>
  <c r="I6" i="6" s="1"/>
  <c r="B8" i="3" s="1"/>
  <c r="B5" i="6"/>
  <c r="B6" i="6"/>
  <c r="B7" i="3" s="1"/>
  <c r="I4" i="6"/>
  <c r="I7" i="6" s="1"/>
  <c r="B6" i="3" s="1"/>
  <c r="B4" i="6"/>
  <c r="B7" i="6" s="1"/>
  <c r="B5" i="3" s="1"/>
  <c r="B4" i="3"/>
  <c r="B3" i="3"/>
  <c r="I3" i="6"/>
  <c r="B22" i="1"/>
  <c r="B23" i="1"/>
  <c r="B11" i="3"/>
  <c r="B3" i="6"/>
  <c r="E8" i="2"/>
  <c r="B10" i="2"/>
  <c r="B11" i="2" s="1"/>
  <c r="B14" i="2" s="1"/>
  <c r="B12" i="3" s="1"/>
  <c r="B7" i="8"/>
  <c r="B6" i="8"/>
  <c r="B5" i="8"/>
  <c r="F3" i="8"/>
  <c r="B4" i="8" s="1"/>
  <c r="B3" i="8"/>
  <c r="B8" i="8" s="1"/>
  <c r="B13" i="3" s="1"/>
  <c r="B4" i="2"/>
  <c r="B3" i="2"/>
  <c r="B13" i="2"/>
  <c r="B20" i="1"/>
  <c r="B10" i="1"/>
  <c r="B10" i="3" l="1"/>
  <c r="B9" i="3"/>
  <c r="B14" i="3" s="1"/>
</calcChain>
</file>

<file path=xl/sharedStrings.xml><?xml version="1.0" encoding="utf-8"?>
<sst xmlns="http://schemas.openxmlformats.org/spreadsheetml/2006/main" count="123" uniqueCount="102">
  <si>
    <t>Mortgage / Rent</t>
  </si>
  <si>
    <t>Internet / Cable</t>
  </si>
  <si>
    <t>Electric</t>
  </si>
  <si>
    <t>Total Housing Cost</t>
  </si>
  <si>
    <t>Housing Expense</t>
  </si>
  <si>
    <t>Miscellaneous</t>
  </si>
  <si>
    <t>Propane / Natural Gas</t>
  </si>
  <si>
    <t>Cost</t>
  </si>
  <si>
    <t>Monthy Housing Expenses</t>
  </si>
  <si>
    <t>Taxes</t>
  </si>
  <si>
    <t>Total Monthly Housing Cost</t>
  </si>
  <si>
    <t>Capital Housing Improvement</t>
  </si>
  <si>
    <t>Garbage Disposal</t>
  </si>
  <si>
    <t>Exterminator / Pest Control</t>
  </si>
  <si>
    <t xml:space="preserve">Heat or Cooling </t>
  </si>
  <si>
    <t>Energy Efficiency</t>
  </si>
  <si>
    <t>Miscellaneous Capital Investment</t>
  </si>
  <si>
    <t>Sanitory Cooking and Kitchen</t>
  </si>
  <si>
    <t xml:space="preserve">Storage </t>
  </si>
  <si>
    <t>Total Capital Housing Improvement Cost</t>
  </si>
  <si>
    <t>Labor Contract Months</t>
  </si>
  <si>
    <t>Monthly Transportation Expenses</t>
  </si>
  <si>
    <t>Total Fuel</t>
  </si>
  <si>
    <t>Total Monthly Transporation Expenses</t>
  </si>
  <si>
    <t>Estimated Monthly Miles</t>
  </si>
  <si>
    <t>From Home Country</t>
  </si>
  <si>
    <t>To Home Country</t>
  </si>
  <si>
    <t>Total Transportation Cost To / From Home Country</t>
  </si>
  <si>
    <t>Total Transportation Cost</t>
  </si>
  <si>
    <t>Notes:</t>
  </si>
  <si>
    <t>Total Contract Labor Hours</t>
  </si>
  <si>
    <r>
      <t>Total Labor Contract Weeks</t>
    </r>
    <r>
      <rPr>
        <b/>
        <vertAlign val="superscript"/>
        <sz val="11"/>
        <rFont val="Calibri"/>
        <family val="2"/>
        <scheme val="minor"/>
      </rPr>
      <t>1</t>
    </r>
  </si>
  <si>
    <r>
      <t>Depreciation</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</si>
  <si>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Depreciation is calculated using the standard mileage rate set by the IRS. The rate is set by the IRS and includes an amount for depreciation, along with other operating costs like gas, oil, and insurance. For 2025, the standard business mileage rate is 70 cents per mile, which includes a 33-cent-per-mile allocation for depreciation. </t>
    </r>
  </si>
  <si>
    <t>H2A Real Wage Calculator</t>
  </si>
  <si>
    <t>Total Transporatation Cost</t>
  </si>
  <si>
    <t>Days Travelling To / From Home Country</t>
  </si>
  <si>
    <r>
      <t>Total Subsistence Rate</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</si>
  <si>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An H-2A employer is responsible for providing, paying in advance, or reimbursing workers for the reasonable costs of transportation, as well as daily subsistence, including lodging, between the place of employment and the place from which the worker has come. </t>
    </r>
  </si>
  <si>
    <r>
      <rPr>
        <vertAlign val="superscript"/>
        <sz val="11"/>
        <color theme="1"/>
        <rFont val="Calibri"/>
        <family val="2"/>
        <scheme val="minor"/>
      </rPr>
      <t>3</t>
    </r>
    <r>
      <rPr>
        <sz val="11"/>
        <color theme="1"/>
        <rFont val="Calibri"/>
        <family val="2"/>
        <scheme val="minor"/>
      </rPr>
      <t xml:space="preserve"> The minimum subsistence rate is $16.28 per day while the maximum is $68.00 per day with documentation of actual expenses. </t>
    </r>
  </si>
  <si>
    <t>Number of H2A Workers</t>
  </si>
  <si>
    <t>Using this spreadsheet</t>
  </si>
  <si>
    <t>Developed by Nate Bruce, Farm Business Management Specialist</t>
  </si>
  <si>
    <t>Contact Information: nsbruce@udel.edu or 302-856-7303</t>
  </si>
  <si>
    <t>This work is supported by the Northeast Extension Risk Management project award no. 2024-70027-42540, from the U.S. Department of Agriculture’s National Institute of Food and Agriculture.</t>
  </si>
  <si>
    <t xml:space="preserve">1. This workbook is designed to be updated very easily. Only highlighted cells need to be changed. The rest of the spreadsheet tool will auto-calculate. </t>
  </si>
  <si>
    <r>
      <t>Total Estimated Labor Hours Per Week</t>
    </r>
    <r>
      <rPr>
        <b/>
        <vertAlign val="superscript"/>
        <sz val="11"/>
        <color theme="1"/>
        <rFont val="Calibri"/>
        <family val="2"/>
        <scheme val="minor"/>
      </rPr>
      <t>2</t>
    </r>
  </si>
  <si>
    <t xml:space="preserve">4. Be sure to update this workbook periodically saved and mark the date of the revision when saving the file. </t>
  </si>
  <si>
    <t>2. The first tab is the master tab for the spreadsheet tool and displays the real hourly wage to be used for enterprise budgeting for H2A workers. The only input that needs to be entered is the adverse effect wage rate (AEWR) for the state of operation. Total additional costs associated with the H2A program determined in the other tabs are also listed.</t>
  </si>
  <si>
    <t>3. Some tabs include superscripts for data entry points. If there is a superscripted number for the data entry item, refer to the notes section on the tab for guidance.</t>
  </si>
  <si>
    <t>This product is brought to you jointly by the University of Delaware Cooperative Extension, a service of the UD College of Agriculture and Natural Resources and University of Maryland Cooperative Extension, a service of  the UMD College of Agriculture and Natural Resources — both are land-grant institutions and are equal opportunity providers.</t>
  </si>
  <si>
    <r>
      <rPr>
        <vertAlign val="superscript"/>
        <sz val="11"/>
        <color theme="1"/>
        <rFont val="Calibri"/>
        <family val="2"/>
        <scheme val="minor"/>
      </rPr>
      <t>3</t>
    </r>
    <r>
      <rPr>
        <sz val="11"/>
        <color theme="1"/>
        <rFont val="Calibri"/>
        <family val="2"/>
        <scheme val="minor"/>
      </rPr>
      <t xml:space="preserve"> Overtime hours are calculated as time and a half work hours (1.5 of the adverse wage rate).   </t>
    </r>
  </si>
  <si>
    <r>
      <t>Subsistence Rate</t>
    </r>
    <r>
      <rPr>
        <b/>
        <vertAlign val="superscript"/>
        <sz val="11"/>
        <color theme="1"/>
        <rFont val="Calibri"/>
        <family val="2"/>
        <scheme val="minor"/>
      </rPr>
      <t>3</t>
    </r>
  </si>
  <si>
    <r>
      <t>Business Mileage Rate</t>
    </r>
    <r>
      <rPr>
        <b/>
        <vertAlign val="superscript"/>
        <sz val="11"/>
        <color theme="1"/>
        <rFont val="Calibri"/>
        <family val="2"/>
        <scheme val="minor"/>
      </rPr>
      <t>1</t>
    </r>
  </si>
  <si>
    <t xml:space="preserve">An enterprise budget is used for planning and estimating income, expenses, and net returns (profit or loss) for a single enterprise of a farming business. Some enterprises are highly labor intensive and producers may opt to integrate H2A visa migrant farmworkers for their production within the enterprise budget. Using the adverse effect wage rate (AEWR) in enterprise budgeting for estimating the total labor cost for using H2A workers is insufficient due to the extra costs associated with the H2A program such as housing, transportation, and consulate fees. Estimating the hourly real wage takes into account the additional costs of the H2A program and can be used within an enterprise budget for estimating total labor costs more accurrately. This spreadsheet tool is designed to allow farm managers to estimate the real hourly wage cost of implementing H2A workers on their farm for enterprise budgeting purposes. </t>
  </si>
  <si>
    <t>H2A Application Costs</t>
  </si>
  <si>
    <t>Transportation To / From Home Country Expenses</t>
  </si>
  <si>
    <t>Expense</t>
  </si>
  <si>
    <t>Border Stamp</t>
  </si>
  <si>
    <t>Border Stamp (USCIS)</t>
  </si>
  <si>
    <t>Visa Application (State)</t>
  </si>
  <si>
    <r>
      <t>Employment Certification (DOL)</t>
    </r>
    <r>
      <rPr>
        <vertAlign val="superscript"/>
        <sz val="11"/>
        <color theme="1"/>
        <rFont val="Calibri"/>
        <family val="2"/>
        <scheme val="minor"/>
      </rPr>
      <t>1</t>
    </r>
  </si>
  <si>
    <r>
      <t>I-129 Filing Fee</t>
    </r>
    <r>
      <rPr>
        <vertAlign val="superscript"/>
        <sz val="11"/>
        <color theme="1"/>
        <rFont val="Calibri"/>
        <family val="2"/>
        <scheme val="minor"/>
      </rPr>
      <t xml:space="preserve">2,3 </t>
    </r>
    <r>
      <rPr>
        <sz val="11"/>
        <color theme="1"/>
        <rFont val="Calibri"/>
        <family val="2"/>
        <scheme val="minor"/>
      </rPr>
      <t xml:space="preserve"> (USCIS)</t>
    </r>
  </si>
  <si>
    <r>
      <t>Visa Integrity Fee</t>
    </r>
    <r>
      <rPr>
        <vertAlign val="superscript"/>
        <sz val="11"/>
        <color theme="1"/>
        <rFont val="Calibri"/>
        <family val="2"/>
        <scheme val="minor"/>
      </rPr>
      <t>4</t>
    </r>
    <r>
      <rPr>
        <sz val="11"/>
        <color theme="1"/>
        <rFont val="Calibri"/>
        <family val="2"/>
        <scheme val="minor"/>
      </rPr>
      <t xml:space="preserve">  (DHS)</t>
    </r>
  </si>
  <si>
    <t>Total H2A Application Costs</t>
  </si>
  <si>
    <r>
      <t>I-129 Filing Fee</t>
    </r>
    <r>
      <rPr>
        <vertAlign val="superscript"/>
        <sz val="11"/>
        <color theme="1"/>
        <rFont val="Calibri"/>
        <family val="2"/>
        <scheme val="minor"/>
      </rPr>
      <t xml:space="preserve">2,3 </t>
    </r>
    <r>
      <rPr>
        <sz val="11"/>
        <color theme="1"/>
        <rFont val="Calibri"/>
        <family val="2"/>
        <scheme val="minor"/>
      </rPr>
      <t xml:space="preserve"> </t>
    </r>
  </si>
  <si>
    <t>Additional I-129 Filing Fees Per Every 25 H2A Employees</t>
  </si>
  <si>
    <r>
      <t>Visa Integrity Fee</t>
    </r>
    <r>
      <rPr>
        <vertAlign val="superscript"/>
        <sz val="11"/>
        <color theme="1"/>
        <rFont val="Calibri"/>
        <family val="2"/>
        <scheme val="minor"/>
      </rPr>
      <t>4</t>
    </r>
    <r>
      <rPr>
        <sz val="11"/>
        <color theme="1"/>
        <rFont val="Calibri"/>
        <family val="2"/>
        <scheme val="minor"/>
      </rPr>
      <t xml:space="preserve">  </t>
    </r>
  </si>
  <si>
    <t>Parentheses denote the agency the application cost is paid too they are:</t>
  </si>
  <si>
    <t>DOL - Department of Labor</t>
  </si>
  <si>
    <t>USCIS - United States Citizenship and Immigration Services</t>
  </si>
  <si>
    <t>State - Department of State</t>
  </si>
  <si>
    <t>DHS - Department of Homeland Security</t>
  </si>
  <si>
    <r>
      <rPr>
        <vertAlign val="superscript"/>
        <sz val="11"/>
        <color theme="1"/>
        <rFont val="Calibri"/>
        <family val="2"/>
        <scheme val="minor"/>
      </rPr>
      <t>1</t>
    </r>
    <r>
      <rPr>
        <sz val="11"/>
        <color theme="1"/>
        <rFont val="Calibri"/>
        <family val="2"/>
        <scheme val="minor"/>
      </rPr>
      <t xml:space="preserve"> Employment certification is paid as $100 per certification and $10.00 per employee for a total of $110 per H2A employee</t>
    </r>
  </si>
  <si>
    <r>
      <rPr>
        <vertAlign val="superscript"/>
        <sz val="11"/>
        <color theme="1"/>
        <rFont val="Calibri"/>
        <family val="2"/>
        <scheme val="minor"/>
      </rPr>
      <t>2</t>
    </r>
    <r>
      <rPr>
        <sz val="11"/>
        <color theme="1"/>
        <rFont val="Calibri"/>
        <family val="2"/>
        <scheme val="minor"/>
      </rPr>
      <t xml:space="preserve"> The I-129 filing fee can vary between either $760 - $1,690 per every 25 employees. Make sure to find the correct filing fee to ensure the spreedsheet tools accuracy. </t>
    </r>
  </si>
  <si>
    <r>
      <rPr>
        <vertAlign val="superscript"/>
        <sz val="11"/>
        <color theme="1"/>
        <rFont val="Calibri"/>
        <family val="2"/>
        <scheme val="minor"/>
      </rPr>
      <t>3</t>
    </r>
    <r>
      <rPr>
        <sz val="11"/>
        <color theme="1"/>
        <rFont val="Calibri"/>
        <family val="2"/>
        <scheme val="minor"/>
      </rPr>
      <t xml:space="preserve"> If employing less than 25 H2A employees, the I-129 filing fee is paid. For every additional increment of 25 H2A workers emplyed, an additional I-129 filing fee is paid.</t>
    </r>
  </si>
  <si>
    <r>
      <rPr>
        <vertAlign val="superscript"/>
        <sz val="11"/>
        <color theme="1"/>
        <rFont val="Calibri"/>
        <family val="2"/>
        <scheme val="minor"/>
      </rPr>
      <t>4</t>
    </r>
    <r>
      <rPr>
        <sz val="11"/>
        <color theme="1"/>
        <rFont val="Calibri"/>
        <family val="2"/>
        <scheme val="minor"/>
      </rPr>
      <t xml:space="preserve"> The visa integrity fee can vary in price with the high being $250 per employee. Make sure to verify the correct visa integtrity fee to ensure the spreedsheet tools accuracy. </t>
    </r>
  </si>
  <si>
    <r>
      <t>Total Estimated Overtime Labor Hours Per Week</t>
    </r>
    <r>
      <rPr>
        <b/>
        <vertAlign val="superscript"/>
        <sz val="11"/>
        <color theme="1"/>
        <rFont val="Calibri"/>
        <family val="2"/>
        <scheme val="minor"/>
      </rPr>
      <t>3</t>
    </r>
  </si>
  <si>
    <r>
      <t>Total Estimated Overtime Labor Hours Per Worker</t>
    </r>
    <r>
      <rPr>
        <b/>
        <vertAlign val="superscript"/>
        <sz val="11"/>
        <color theme="1"/>
        <rFont val="Calibri"/>
        <family val="2"/>
        <scheme val="minor"/>
      </rPr>
      <t>3</t>
    </r>
  </si>
  <si>
    <t>Number of Skill Level 1 H2A Workers</t>
  </si>
  <si>
    <t>Number of Skill Level 2 H2A Workers</t>
  </si>
  <si>
    <t>State Mandated Overtime Hours</t>
  </si>
  <si>
    <r>
      <t>Skill Level 1 H2A Worker State Adverse Wage Hourly Rate</t>
    </r>
    <r>
      <rPr>
        <b/>
        <vertAlign val="superscript"/>
        <sz val="11"/>
        <color theme="1"/>
        <rFont val="Calibri"/>
        <family val="2"/>
        <scheme val="minor"/>
      </rPr>
      <t>1</t>
    </r>
  </si>
  <si>
    <r>
      <t>Skill Level 2 H2A Worker State Adverse Wage Hourly Rate</t>
    </r>
    <r>
      <rPr>
        <b/>
        <vertAlign val="superscript"/>
        <sz val="11"/>
        <color theme="1"/>
        <rFont val="Calibri"/>
        <family val="2"/>
        <scheme val="minor"/>
      </rPr>
      <t>1</t>
    </r>
  </si>
  <si>
    <t>H2A Worker Skill Level 1 Labor Hours</t>
  </si>
  <si>
    <t>H2A Worker Skill Level 2 Labor Hours</t>
  </si>
  <si>
    <t>Weekly Labor Hours Per H2A Skill Level 1 Workers</t>
  </si>
  <si>
    <t>Weekly Labor Hours Per H2A Skill Level 2 Workers</t>
  </si>
  <si>
    <r>
      <rPr>
        <vertAlign val="superscript"/>
        <sz val="11"/>
        <color theme="1"/>
        <rFont val="Calibri"/>
        <family val="2"/>
        <scheme val="minor"/>
      </rPr>
      <t>1</t>
    </r>
    <r>
      <rPr>
        <sz val="11"/>
        <color theme="1"/>
        <rFont val="Calibri"/>
        <family val="2"/>
        <scheme val="minor"/>
      </rPr>
      <t xml:space="preserve"> An assumption is made that the total labor weeks in a month is 4.3, which is the average weeks per month for the entire year. Depending on which months the workers are employed, the total labor weeks per month can be slightly lower than 4.3. </t>
    </r>
  </si>
  <si>
    <r>
      <rPr>
        <vertAlign val="superscript"/>
        <sz val="11"/>
        <color theme="1"/>
        <rFont val="Calibri"/>
        <family val="2"/>
        <scheme val="minor"/>
      </rPr>
      <t>2</t>
    </r>
    <r>
      <rPr>
        <sz val="11"/>
        <color theme="1"/>
        <rFont val="Calibri"/>
        <family val="2"/>
        <scheme val="minor"/>
      </rPr>
      <t xml:space="preserve"> Estimate the total labor hours per week for skill level 1 and skill level 2 H2A workers. Producers with greater numbers of H2A workers will benefit from economies of scale with lower respective real wages and this will be reflected in the Real Wage Calculator tab. </t>
    </r>
  </si>
  <si>
    <t>Skill Level 1 Worker Total Contract Hours</t>
  </si>
  <si>
    <t>Skill Level 2 Worker Total Contract Hours</t>
  </si>
  <si>
    <r>
      <rPr>
        <vertAlign val="superscript"/>
        <sz val="11"/>
        <color theme="1"/>
        <rFont val="Calibri"/>
        <family val="2"/>
        <scheme val="minor"/>
      </rPr>
      <t>1</t>
    </r>
    <r>
      <rPr>
        <sz val="11"/>
        <color theme="1"/>
        <rFont val="Calibri"/>
        <family val="2"/>
        <scheme val="minor"/>
      </rPr>
      <t xml:space="preserve"> Each state has a different adverse wage rate for skill level 1 and skill level 2 H2A workers. Refer to the U.S. Department of Labor published H-2A Adverse Effect Wage Rates for each state's adverse wage rates for each skill level. </t>
    </r>
  </si>
  <si>
    <t>Average H2A Real Hourly Wage</t>
  </si>
  <si>
    <t>Skill Level 2 H2A Total Labor Wages</t>
  </si>
  <si>
    <t>Skill Level 1 H2A Total Labor Wages</t>
  </si>
  <si>
    <r>
      <t>Skill Level 1 H2A Total Overtime Hours</t>
    </r>
    <r>
      <rPr>
        <b/>
        <vertAlign val="superscript"/>
        <sz val="11"/>
        <color theme="1"/>
        <rFont val="Calibri"/>
        <family val="2"/>
        <scheme val="minor"/>
      </rPr>
      <t>2,3</t>
    </r>
  </si>
  <si>
    <r>
      <t>Skill Level 2 H2A Total Overtime Hours</t>
    </r>
    <r>
      <rPr>
        <b/>
        <vertAlign val="superscript"/>
        <sz val="11"/>
        <color theme="1"/>
        <rFont val="Calibri"/>
        <family val="2"/>
        <scheme val="minor"/>
      </rPr>
      <t>2,3</t>
    </r>
  </si>
  <si>
    <r>
      <rPr>
        <vertAlign val="superscript"/>
        <sz val="12"/>
        <color theme="1"/>
        <rFont val="Calibri"/>
        <family val="2"/>
        <scheme val="minor"/>
      </rPr>
      <t>2</t>
    </r>
    <r>
      <rPr>
        <sz val="11"/>
        <color theme="1"/>
        <rFont val="Calibri"/>
        <family val="2"/>
        <scheme val="minor"/>
      </rPr>
      <t xml:space="preserve"> Not every state mandates overtime pay for H2A workers. States such as California and Maryland do. Make sure to double check on this to verify the worksheets accuracy. If your state does not require overtime pay, override the Overtime Labor Hours cell formulas in the next tab with a zero (cells 5B and 5I). These cells are highlighted light blue. </t>
    </r>
  </si>
  <si>
    <r>
      <rPr>
        <vertAlign val="superscript"/>
        <sz val="11"/>
        <color theme="1"/>
        <rFont val="Calibri"/>
        <family val="2"/>
        <scheme val="minor"/>
      </rPr>
      <t>3</t>
    </r>
    <r>
      <rPr>
        <sz val="11"/>
        <color theme="1"/>
        <rFont val="Calibri"/>
        <family val="2"/>
        <scheme val="minor"/>
      </rPr>
      <t xml:space="preserve"> Not every state mandates overtime pay for H2A workers. States such as California and Maryland do. Make sure to double check on this to verify the worksheets accuracy. If your state does not require overtime pay, override the Overtime Labor Hours cell formulas for both skill level 1 H2A workers and skill level 2 H2A workers with a zero (cells 5B and 5I). These cells are highlighted in blue. If your state does require overtime, change the state mandated overtime hours with the weekly labor hour limit that must be exceeded for overtime to be paid (cell 6M). This cell is highlighted in green. </t>
    </r>
  </si>
  <si>
    <r>
      <t>State Minimum Wage</t>
    </r>
    <r>
      <rPr>
        <b/>
        <vertAlign val="superscript"/>
        <sz val="11"/>
        <color theme="1"/>
        <rFont val="Calibri"/>
        <family val="2"/>
        <scheme val="minor"/>
      </rPr>
      <t>4</t>
    </r>
  </si>
  <si>
    <r>
      <rPr>
        <vertAlign val="superscript"/>
        <sz val="11"/>
        <color theme="1"/>
        <rFont val="Calibri"/>
        <family val="2"/>
        <scheme val="minor"/>
      </rPr>
      <t>4</t>
    </r>
    <r>
      <rPr>
        <sz val="11"/>
        <color theme="1"/>
        <rFont val="Calibri"/>
        <family val="2"/>
        <scheme val="minor"/>
      </rPr>
      <t xml:space="preserve"> Some states do not mandate the minimum wage be required to be paid to farmworkers such as the state of Delaware. If that is the case with your state, put a zero in the minimum wage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</si>
</sst>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_);\([$$-409]#,##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vertAlign val="superscript"/>
      <sz val="11"/>
      <name val="Calibri"/>
      <family val="2"/>
      <scheme val="minor"/>
    </font>
    <font>
      <b/>
      <vertAlign val="superscript"/>
      <sz val="11"/>
      <color theme="1"/>
      <name val="Calibri"/>
      <family val="2"/>
      <scheme val="minor"/>
    </font>
    <font>
      <vertAlign val="superscript"/>
      <sz val="11"/>
      <color theme="1"/>
      <name val="Calibri"/>
      <family val="2"/>
      <scheme val="minor"/>
    </font>
    <font>
      <sz val="12"/>
      <color theme="1"/>
      <name val="Calibri"/>
      <family val="2"/>
      <scheme val="minor"/>
    </font>
    <font>
      <vertAlign val="superscript"/>
      <sz val="12"/>
      <color theme="1"/>
      <name val="Calibri"/>
      <family val="2"/>
      <scheme val="minor"/>
    </font>
    <font>
      <sz val="8"/>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164" fontId="0" fillId="0" borderId="0" xfId="1" applyNumberFormat="1" applyFont="1"/>
    <xf numFmtId="0" fontId="2" fillId="3" borderId="3" xfId="0" applyFont="1" applyFill="1" applyBorder="1"/>
    <xf numFmtId="0" fontId="2" fillId="3" borderId="4" xfId="0" applyFont="1" applyFill="1" applyBorder="1"/>
    <xf numFmtId="0" fontId="0" fillId="3" borderId="5" xfId="0" applyFill="1" applyBorder="1"/>
    <xf numFmtId="164" fontId="0" fillId="2" borderId="6" xfId="0" applyNumberFormat="1" applyFill="1" applyBorder="1"/>
    <xf numFmtId="0" fontId="2" fillId="3" borderId="7" xfId="0" applyFont="1" applyFill="1" applyBorder="1"/>
    <xf numFmtId="164" fontId="2" fillId="3" borderId="8" xfId="0" applyNumberFormat="1" applyFont="1" applyFill="1" applyBorder="1"/>
    <xf numFmtId="0" fontId="0" fillId="3" borderId="0" xfId="0" applyFill="1"/>
    <xf numFmtId="0" fontId="2" fillId="3" borderId="1" xfId="0" applyFont="1" applyFill="1" applyBorder="1" applyAlignment="1"/>
    <xf numFmtId="0" fontId="2" fillId="3" borderId="2" xfId="0" applyFont="1" applyFill="1" applyBorder="1" applyAlignment="1"/>
    <xf numFmtId="0" fontId="2" fillId="3" borderId="5" xfId="0" applyFont="1" applyFill="1" applyBorder="1"/>
    <xf numFmtId="0" fontId="2" fillId="3" borderId="6" xfId="0" applyFont="1" applyFill="1" applyBorder="1"/>
    <xf numFmtId="0" fontId="0" fillId="3" borderId="5" xfId="0" applyFont="1" applyFill="1" applyBorder="1"/>
    <xf numFmtId="0" fontId="2" fillId="0" borderId="1" xfId="0" applyFont="1" applyBorder="1"/>
    <xf numFmtId="164" fontId="2" fillId="0" borderId="8" xfId="0" applyNumberFormat="1" applyFont="1" applyBorder="1"/>
    <xf numFmtId="165" fontId="0" fillId="0" borderId="0" xfId="0" applyNumberFormat="1"/>
    <xf numFmtId="0" fontId="2" fillId="3" borderId="1" xfId="0" applyFont="1" applyFill="1" applyBorder="1" applyAlignment="1">
      <alignment wrapText="1"/>
    </xf>
    <xf numFmtId="0" fontId="2" fillId="3" borderId="2" xfId="0" applyFont="1" applyFill="1" applyBorder="1"/>
    <xf numFmtId="0" fontId="2" fillId="3" borderId="7" xfId="0" applyFont="1" applyFill="1" applyBorder="1" applyAlignment="1">
      <alignment wrapText="1"/>
    </xf>
    <xf numFmtId="165" fontId="2" fillId="3" borderId="8" xfId="0" applyNumberFormat="1" applyFont="1" applyFill="1" applyBorder="1"/>
    <xf numFmtId="0" fontId="2" fillId="3" borderId="9" xfId="0" applyFont="1" applyFill="1" applyBorder="1" applyAlignment="1">
      <alignment vertical="top" wrapText="1"/>
    </xf>
    <xf numFmtId="165" fontId="0" fillId="2" borderId="6" xfId="0" applyNumberFormat="1" applyFill="1" applyBorder="1" applyAlignment="1"/>
    <xf numFmtId="164" fontId="0" fillId="0" borderId="6" xfId="0" applyNumberFormat="1" applyBorder="1"/>
    <xf numFmtId="164" fontId="0" fillId="3" borderId="6" xfId="0" applyNumberFormat="1" applyFill="1" applyBorder="1"/>
    <xf numFmtId="0" fontId="2" fillId="3" borderId="1" xfId="0" applyFont="1" applyFill="1" applyBorder="1"/>
    <xf numFmtId="2" fontId="0" fillId="3" borderId="2" xfId="0" applyNumberFormat="1" applyFill="1" applyBorder="1"/>
    <xf numFmtId="0" fontId="2" fillId="3" borderId="0" xfId="0" applyFont="1" applyFill="1"/>
    <xf numFmtId="164" fontId="0" fillId="3" borderId="0" xfId="0" applyNumberFormat="1" applyFill="1"/>
    <xf numFmtId="0" fontId="0" fillId="3" borderId="0" xfId="0" applyFill="1" applyBorder="1"/>
    <xf numFmtId="0" fontId="2" fillId="3" borderId="5" xfId="0" applyFont="1" applyFill="1" applyBorder="1" applyAlignment="1">
      <alignment wrapText="1"/>
    </xf>
    <xf numFmtId="0" fontId="0" fillId="3" borderId="6" xfId="0" applyFill="1" applyBorder="1"/>
    <xf numFmtId="0" fontId="0" fillId="3" borderId="6" xfId="0" applyFont="1" applyFill="1" applyBorder="1"/>
    <xf numFmtId="0" fontId="2" fillId="3" borderId="11" xfId="0" applyFont="1" applyFill="1" applyBorder="1"/>
    <xf numFmtId="0" fontId="2" fillId="3" borderId="13" xfId="0" applyFont="1" applyFill="1" applyBorder="1"/>
    <xf numFmtId="164" fontId="2" fillId="3" borderId="14" xfId="0" applyNumberFormat="1" applyFont="1" applyFill="1" applyBorder="1"/>
    <xf numFmtId="0" fontId="0" fillId="2" borderId="10" xfId="0" applyFill="1" applyBorder="1" applyAlignment="1">
      <alignment horizontal="center"/>
    </xf>
    <xf numFmtId="0" fontId="0" fillId="3" borderId="5" xfId="0" applyFill="1" applyBorder="1" applyAlignment="1">
      <alignment wrapText="1"/>
    </xf>
    <xf numFmtId="0" fontId="0" fillId="2" borderId="6" xfId="0" applyFill="1" applyBorder="1"/>
    <xf numFmtId="0" fontId="0" fillId="3" borderId="0" xfId="0" applyFill="1" applyAlignment="1"/>
    <xf numFmtId="0" fontId="0" fillId="3" borderId="2" xfId="0" applyFill="1" applyBorder="1"/>
    <xf numFmtId="2" fontId="2" fillId="2" borderId="6" xfId="0" applyNumberFormat="1" applyFont="1" applyFill="1" applyBorder="1"/>
    <xf numFmtId="0" fontId="2" fillId="3" borderId="9" xfId="0" applyFont="1" applyFill="1" applyBorder="1"/>
    <xf numFmtId="0" fontId="0" fillId="3" borderId="0" xfId="0" applyFont="1" applyFill="1" applyAlignment="1"/>
    <xf numFmtId="0" fontId="0" fillId="0" borderId="0" xfId="0" applyFill="1"/>
    <xf numFmtId="0" fontId="0" fillId="3" borderId="0" xfId="0" applyFill="1" applyAlignment="1">
      <alignment horizontal="left"/>
    </xf>
    <xf numFmtId="165" fontId="0" fillId="3" borderId="6" xfId="0" applyNumberFormat="1" applyFill="1" applyBorder="1" applyAlignment="1"/>
    <xf numFmtId="164" fontId="0" fillId="2" borderId="10" xfId="0" applyNumberFormat="1" applyFill="1" applyBorder="1" applyAlignment="1">
      <alignment horizontal="center"/>
    </xf>
    <xf numFmtId="164" fontId="0" fillId="3" borderId="12" xfId="0" applyNumberFormat="1" applyFill="1" applyBorder="1"/>
    <xf numFmtId="0" fontId="0" fillId="3" borderId="0" xfId="0" applyFont="1" applyFill="1"/>
    <xf numFmtId="0" fontId="0" fillId="3" borderId="16" xfId="0" applyFill="1" applyBorder="1" applyAlignment="1"/>
    <xf numFmtId="0" fontId="0" fillId="0" borderId="17" xfId="0" applyBorder="1" applyAlignment="1"/>
    <xf numFmtId="164" fontId="0" fillId="2" borderId="15" xfId="0" applyNumberFormat="1" applyFill="1" applyBorder="1" applyAlignment="1"/>
    <xf numFmtId="0" fontId="0" fillId="3" borderId="9" xfId="0" applyFill="1" applyBorder="1"/>
    <xf numFmtId="164" fontId="0" fillId="2" borderId="10" xfId="0" applyNumberFormat="1" applyFill="1" applyBorder="1"/>
    <xf numFmtId="0" fontId="2" fillId="2" borderId="10" xfId="0" applyFont="1" applyFill="1" applyBorder="1" applyAlignment="1">
      <alignment horizontal="center" vertical="center"/>
    </xf>
    <xf numFmtId="0" fontId="0" fillId="0" borderId="10" xfId="0" applyFill="1" applyBorder="1" applyAlignment="1">
      <alignment horizontal="center"/>
    </xf>
    <xf numFmtId="0" fontId="2" fillId="0" borderId="5" xfId="0" applyFont="1" applyBorder="1" applyAlignment="1">
      <alignment wrapText="1"/>
    </xf>
    <xf numFmtId="0" fontId="2" fillId="2" borderId="25" xfId="0" applyFont="1" applyFill="1" applyBorder="1" applyAlignment="1">
      <alignment horizontal="center" vertical="center"/>
    </xf>
    <xf numFmtId="0" fontId="2" fillId="3" borderId="24" xfId="0" applyFont="1" applyFill="1" applyBorder="1" applyAlignment="1">
      <alignment wrapText="1"/>
    </xf>
    <xf numFmtId="0" fontId="2"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0" xfId="0" applyFill="1" applyBorder="1"/>
    <xf numFmtId="0" fontId="0" fillId="0" borderId="0" xfId="0" applyFill="1" applyBorder="1" applyAlignment="1"/>
    <xf numFmtId="0" fontId="2" fillId="3" borderId="0" xfId="0" applyFont="1" applyFill="1" applyAlignment="1"/>
    <xf numFmtId="0" fontId="2" fillId="3" borderId="0" xfId="0" applyFont="1" applyFill="1" applyBorder="1" applyAlignment="1"/>
    <xf numFmtId="0" fontId="2" fillId="5" borderId="10" xfId="0" applyFont="1" applyFill="1" applyBorder="1" applyAlignment="1">
      <alignment horizontal="center" vertical="center"/>
    </xf>
    <xf numFmtId="0" fontId="2" fillId="0" borderId="6" xfId="0" applyFont="1" applyBorder="1" applyAlignment="1"/>
    <xf numFmtId="0" fontId="2" fillId="3" borderId="25" xfId="0" applyFont="1" applyFill="1" applyBorder="1"/>
    <xf numFmtId="0" fontId="0" fillId="0" borderId="0" xfId="0" applyFill="1" applyAlignment="1"/>
    <xf numFmtId="0" fontId="7" fillId="3" borderId="2" xfId="0" applyFont="1" applyFill="1" applyBorder="1" applyAlignment="1">
      <alignment horizontal="left" vertical="center"/>
    </xf>
    <xf numFmtId="164" fontId="0" fillId="0" borderId="6" xfId="0" applyNumberFormat="1" applyFill="1" applyBorder="1"/>
    <xf numFmtId="0" fontId="2" fillId="6" borderId="10" xfId="0" applyFont="1" applyFill="1" applyBorder="1" applyAlignment="1">
      <alignment horizontal="center" vertical="center"/>
    </xf>
    <xf numFmtId="0" fontId="0" fillId="3" borderId="0" xfId="0" applyFill="1" applyAlignment="1">
      <alignment wrapText="1"/>
    </xf>
    <xf numFmtId="0" fontId="2" fillId="3" borderId="0" xfId="0" applyFont="1" applyFill="1" applyAlignment="1">
      <alignment horizontal="left"/>
    </xf>
    <xf numFmtId="0" fontId="0" fillId="3" borderId="0" xfId="0" applyFill="1" applyAlignment="1">
      <alignment horizontal="left" wrapText="1"/>
    </xf>
    <xf numFmtId="0" fontId="0" fillId="0" borderId="0" xfId="0" applyAlignment="1">
      <alignment wrapText="1"/>
    </xf>
    <xf numFmtId="0" fontId="0" fillId="3" borderId="0" xfId="0" applyFill="1" applyAlignment="1">
      <alignment vertical="top" wrapText="1"/>
    </xf>
    <xf numFmtId="0" fontId="0" fillId="0" borderId="0" xfId="0" applyAlignment="1">
      <alignment vertical="top" wrapText="1"/>
    </xf>
    <xf numFmtId="0" fontId="3" fillId="3" borderId="1" xfId="0" applyFont="1" applyFill="1" applyBorder="1" applyAlignment="1">
      <alignment horizontal="left" vertical="center"/>
    </xf>
    <xf numFmtId="0" fontId="0" fillId="0" borderId="27" xfId="0" applyBorder="1" applyAlignment="1"/>
    <xf numFmtId="0" fontId="0" fillId="3" borderId="0" xfId="0" applyFont="1" applyFill="1" applyAlignment="1">
      <alignment wrapText="1"/>
    </xf>
    <xf numFmtId="0" fontId="0" fillId="3" borderId="0" xfId="0" applyFont="1" applyFill="1" applyAlignment="1">
      <alignment horizontal="left" vertical="top" wrapText="1"/>
    </xf>
    <xf numFmtId="0" fontId="2" fillId="3" borderId="22" xfId="0" applyFont="1" applyFill="1" applyBorder="1" applyAlignment="1">
      <alignment wrapText="1"/>
    </xf>
    <xf numFmtId="0" fontId="0" fillId="0" borderId="23" xfId="0" applyBorder="1" applyAlignment="1">
      <alignment wrapText="1"/>
    </xf>
    <xf numFmtId="0" fontId="0" fillId="3" borderId="23" xfId="0" applyFill="1" applyBorder="1" applyAlignment="1">
      <alignment wrapText="1"/>
    </xf>
    <xf numFmtId="0" fontId="2" fillId="3" borderId="13" xfId="0" applyFont="1" applyFill="1" applyBorder="1" applyAlignment="1">
      <alignment wrapText="1"/>
    </xf>
    <xf numFmtId="0" fontId="0" fillId="0" borderId="26" xfId="0" applyBorder="1" applyAlignment="1">
      <alignment wrapText="1"/>
    </xf>
    <xf numFmtId="0" fontId="2" fillId="3" borderId="0" xfId="0" applyFont="1" applyFill="1" applyBorder="1" applyAlignment="1">
      <alignment wrapText="1"/>
    </xf>
    <xf numFmtId="0" fontId="0" fillId="3" borderId="0" xfId="0" applyFill="1" applyBorder="1" applyAlignment="1">
      <alignment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0" fillId="3" borderId="0" xfId="0" applyFont="1" applyFill="1" applyBorder="1" applyAlignment="1">
      <alignment wrapText="1"/>
    </xf>
    <xf numFmtId="0" fontId="0" fillId="3" borderId="18" xfId="0" applyFill="1" applyBorder="1" applyAlignment="1">
      <alignment wrapText="1"/>
    </xf>
    <xf numFmtId="0" fontId="0" fillId="3" borderId="19" xfId="0" applyFill="1" applyBorder="1" applyAlignment="1">
      <alignment wrapText="1"/>
    </xf>
    <xf numFmtId="0" fontId="0" fillId="3" borderId="7" xfId="0" applyFill="1" applyBorder="1" applyAlignment="1">
      <alignment wrapText="1"/>
    </xf>
    <xf numFmtId="0" fontId="0" fillId="3" borderId="20" xfId="0" applyFill="1" applyBorder="1" applyAlignment="1">
      <alignment wrapText="1"/>
    </xf>
    <xf numFmtId="164" fontId="0" fillId="3" borderId="12" xfId="0" applyNumberFormat="1" applyFill="1" applyBorder="1" applyAlignment="1">
      <alignment horizontal="center" vertical="center" wrapText="1"/>
    </xf>
    <xf numFmtId="0" fontId="0" fillId="3" borderId="21" xfId="0" applyFill="1" applyBorder="1" applyAlignment="1">
      <alignment horizontal="center" vertical="center" wrapText="1"/>
    </xf>
    <xf numFmtId="1" fontId="2" fillId="4" borderId="6" xfId="0" applyNumberFormat="1" applyFont="1" applyFill="1" applyBorder="1" applyAlignment="1">
      <alignment horizontal="right"/>
    </xf>
    <xf numFmtId="1" fontId="2" fillId="4" borderId="6"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5</xdr:col>
      <xdr:colOff>560071</xdr:colOff>
      <xdr:row>4</xdr:row>
      <xdr:rowOff>166451</xdr:rowOff>
    </xdr:to>
    <xdr:pic>
      <xdr:nvPicPr>
        <xdr:cNvPr id="2" name="Picture 1">
          <a:extLst>
            <a:ext uri="{FF2B5EF4-FFF2-40B4-BE49-F238E27FC236}">
              <a16:creationId xmlns:a16="http://schemas.microsoft.com/office/drawing/2014/main" id="{98030956-6898-49F7-90C9-AAC0D2A381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38100"/>
          <a:ext cx="3503296" cy="890351"/>
        </a:xfrm>
        <a:prstGeom prst="rect">
          <a:avLst/>
        </a:prstGeom>
      </xdr:spPr>
    </xdr:pic>
    <xdr:clientData/>
  </xdr:twoCellAnchor>
  <xdr:twoCellAnchor editAs="oneCell">
    <xdr:from>
      <xdr:col>0</xdr:col>
      <xdr:colOff>47625</xdr:colOff>
      <xdr:row>29</xdr:row>
      <xdr:rowOff>57150</xdr:rowOff>
    </xdr:from>
    <xdr:to>
      <xdr:col>7</xdr:col>
      <xdr:colOff>266700</xdr:colOff>
      <xdr:row>37</xdr:row>
      <xdr:rowOff>71087</xdr:rowOff>
    </xdr:to>
    <xdr:pic>
      <xdr:nvPicPr>
        <xdr:cNvPr id="4" name="Picture 3">
          <a:extLst>
            <a:ext uri="{FF2B5EF4-FFF2-40B4-BE49-F238E27FC236}">
              <a16:creationId xmlns:a16="http://schemas.microsoft.com/office/drawing/2014/main" id="{958D2504-939F-5F02-C6AA-E39D606EE2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5638800"/>
          <a:ext cx="4486275" cy="1537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37</xdr:row>
      <xdr:rowOff>123825</xdr:rowOff>
    </xdr:from>
    <xdr:to>
      <xdr:col>12</xdr:col>
      <xdr:colOff>495300</xdr:colOff>
      <xdr:row>43</xdr:row>
      <xdr:rowOff>123825</xdr:rowOff>
    </xdr:to>
    <xdr:pic>
      <xdr:nvPicPr>
        <xdr:cNvPr id="5" name="Picture 4">
          <a:extLst>
            <a:ext uri="{FF2B5EF4-FFF2-40B4-BE49-F238E27FC236}">
              <a16:creationId xmlns:a16="http://schemas.microsoft.com/office/drawing/2014/main" id="{26283CD3-24F5-F2E4-428F-45D04B9E53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7229475"/>
          <a:ext cx="772477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0</xdr:row>
      <xdr:rowOff>66677</xdr:rowOff>
    </xdr:from>
    <xdr:to>
      <xdr:col>11</xdr:col>
      <xdr:colOff>152400</xdr:colOff>
      <xdr:row>4</xdr:row>
      <xdr:rowOff>180975</xdr:rowOff>
    </xdr:to>
    <xdr:pic>
      <xdr:nvPicPr>
        <xdr:cNvPr id="7" name="Picture 6" descr="Agricultural &amp; Resource Economics">
          <a:extLst>
            <a:ext uri="{FF2B5EF4-FFF2-40B4-BE49-F238E27FC236}">
              <a16:creationId xmlns:a16="http://schemas.microsoft.com/office/drawing/2014/main" id="{FFAA4308-DB29-072C-B633-6E190030E1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81425" y="66677"/>
          <a:ext cx="3076575" cy="876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E787-2922-4D76-8346-4DAC492DCB58}">
  <dimension ref="A1:N45"/>
  <sheetViews>
    <sheetView workbookViewId="0">
      <selection activeCell="M1" sqref="M1"/>
    </sheetView>
  </sheetViews>
  <sheetFormatPr defaultRowHeight="15" x14ac:dyDescent="0.25"/>
  <sheetData>
    <row r="1" spans="1:14" x14ac:dyDescent="0.25">
      <c r="A1" s="8"/>
      <c r="B1" s="8"/>
      <c r="C1" s="8"/>
      <c r="D1" s="8"/>
      <c r="E1" s="8"/>
      <c r="F1" s="8"/>
      <c r="G1" s="8"/>
      <c r="H1" s="8"/>
      <c r="I1" s="8"/>
      <c r="J1" s="8"/>
      <c r="K1" s="8"/>
      <c r="L1" s="8"/>
      <c r="M1" s="8"/>
      <c r="N1" s="8"/>
    </row>
    <row r="2" spans="1:14" x14ac:dyDescent="0.25">
      <c r="A2" s="8"/>
      <c r="B2" s="8"/>
      <c r="C2" s="8"/>
      <c r="D2" s="8"/>
      <c r="E2" s="8"/>
      <c r="F2" s="8"/>
      <c r="G2" s="8"/>
      <c r="H2" s="8"/>
      <c r="I2" s="8"/>
      <c r="J2" s="8"/>
      <c r="K2" s="8"/>
      <c r="L2" s="8"/>
      <c r="M2" s="8"/>
      <c r="N2" s="8"/>
    </row>
    <row r="3" spans="1:14" x14ac:dyDescent="0.25">
      <c r="A3" s="8"/>
      <c r="B3" s="8"/>
      <c r="C3" s="8"/>
      <c r="D3" s="8"/>
      <c r="E3" s="8"/>
      <c r="F3" s="8"/>
      <c r="G3" s="8"/>
      <c r="H3" s="8"/>
      <c r="I3" s="8"/>
      <c r="J3" s="8"/>
      <c r="K3" s="8"/>
      <c r="L3" s="8"/>
      <c r="M3" s="8"/>
      <c r="N3" s="8"/>
    </row>
    <row r="4" spans="1:14" x14ac:dyDescent="0.25">
      <c r="A4" s="8"/>
      <c r="B4" s="8"/>
      <c r="C4" s="8"/>
      <c r="D4" s="8"/>
      <c r="E4" s="8"/>
      <c r="F4" s="8"/>
      <c r="G4" s="8"/>
      <c r="H4" s="8"/>
      <c r="I4" s="8"/>
      <c r="J4" s="8"/>
      <c r="K4" s="8"/>
      <c r="L4" s="8"/>
      <c r="M4" s="8"/>
      <c r="N4" s="8"/>
    </row>
    <row r="5" spans="1:14" x14ac:dyDescent="0.25">
      <c r="A5" s="8"/>
      <c r="B5" s="8"/>
      <c r="C5" s="8"/>
      <c r="D5" s="8"/>
      <c r="E5" s="8"/>
      <c r="F5" s="8"/>
      <c r="G5" s="8"/>
      <c r="H5" s="8"/>
      <c r="I5" s="8"/>
      <c r="J5" s="8"/>
      <c r="K5" s="8"/>
      <c r="L5" s="8"/>
      <c r="M5" s="8"/>
      <c r="N5" s="8"/>
    </row>
    <row r="6" spans="1:14" x14ac:dyDescent="0.25">
      <c r="A6" s="73" t="s">
        <v>54</v>
      </c>
      <c r="B6" s="73"/>
      <c r="C6" s="73"/>
      <c r="D6" s="73"/>
      <c r="E6" s="73"/>
      <c r="F6" s="73"/>
      <c r="G6" s="73"/>
      <c r="H6" s="73"/>
      <c r="I6" s="73"/>
      <c r="J6" s="73"/>
      <c r="K6" s="73"/>
      <c r="L6" s="73"/>
      <c r="M6" s="8"/>
      <c r="N6" s="8"/>
    </row>
    <row r="7" spans="1:14" ht="19.5" customHeight="1" x14ac:dyDescent="0.25">
      <c r="A7" s="73"/>
      <c r="B7" s="73"/>
      <c r="C7" s="73"/>
      <c r="D7" s="73"/>
      <c r="E7" s="73"/>
      <c r="F7" s="73"/>
      <c r="G7" s="73"/>
      <c r="H7" s="73"/>
      <c r="I7" s="73"/>
      <c r="J7" s="73"/>
      <c r="K7" s="73"/>
      <c r="L7" s="73"/>
      <c r="M7" s="8"/>
      <c r="N7" s="8"/>
    </row>
    <row r="8" spans="1:14" x14ac:dyDescent="0.25">
      <c r="A8" s="73"/>
      <c r="B8" s="73"/>
      <c r="C8" s="73"/>
      <c r="D8" s="73"/>
      <c r="E8" s="73"/>
      <c r="F8" s="73"/>
      <c r="G8" s="73"/>
      <c r="H8" s="73"/>
      <c r="I8" s="73"/>
      <c r="J8" s="73"/>
      <c r="K8" s="73"/>
      <c r="L8" s="73"/>
      <c r="M8" s="8"/>
      <c r="N8" s="8"/>
    </row>
    <row r="9" spans="1:14" x14ac:dyDescent="0.25">
      <c r="A9" s="73"/>
      <c r="B9" s="73"/>
      <c r="C9" s="73"/>
      <c r="D9" s="73"/>
      <c r="E9" s="73"/>
      <c r="F9" s="73"/>
      <c r="G9" s="73"/>
      <c r="H9" s="73"/>
      <c r="I9" s="73"/>
      <c r="J9" s="73"/>
      <c r="K9" s="73"/>
      <c r="L9" s="73"/>
      <c r="M9" s="8"/>
      <c r="N9" s="8"/>
    </row>
    <row r="10" spans="1:14" x14ac:dyDescent="0.25">
      <c r="A10" s="73"/>
      <c r="B10" s="73"/>
      <c r="C10" s="73"/>
      <c r="D10" s="73"/>
      <c r="E10" s="73"/>
      <c r="F10" s="73"/>
      <c r="G10" s="73"/>
      <c r="H10" s="73"/>
      <c r="I10" s="73"/>
      <c r="J10" s="73"/>
      <c r="K10" s="73"/>
      <c r="L10" s="73"/>
      <c r="M10" s="8"/>
      <c r="N10" s="8"/>
    </row>
    <row r="11" spans="1:14" x14ac:dyDescent="0.25">
      <c r="A11" s="73"/>
      <c r="B11" s="73"/>
      <c r="C11" s="73"/>
      <c r="D11" s="73"/>
      <c r="E11" s="73"/>
      <c r="F11" s="73"/>
      <c r="G11" s="73"/>
      <c r="H11" s="73"/>
      <c r="I11" s="73"/>
      <c r="J11" s="73"/>
      <c r="K11" s="73"/>
      <c r="L11" s="73"/>
      <c r="M11" s="8"/>
      <c r="N11" s="8"/>
    </row>
    <row r="12" spans="1:14" x14ac:dyDescent="0.25">
      <c r="A12" s="73"/>
      <c r="B12" s="73"/>
      <c r="C12" s="73"/>
      <c r="D12" s="73"/>
      <c r="E12" s="73"/>
      <c r="F12" s="73"/>
      <c r="G12" s="73"/>
      <c r="H12" s="73"/>
      <c r="I12" s="73"/>
      <c r="J12" s="73"/>
      <c r="K12" s="73"/>
      <c r="L12" s="73"/>
      <c r="M12" s="8"/>
      <c r="N12" s="8"/>
    </row>
    <row r="13" spans="1:14" x14ac:dyDescent="0.25">
      <c r="A13" s="73"/>
      <c r="B13" s="73"/>
      <c r="C13" s="73"/>
      <c r="D13" s="73"/>
      <c r="E13" s="73"/>
      <c r="F13" s="73"/>
      <c r="G13" s="73"/>
      <c r="H13" s="73"/>
      <c r="I13" s="73"/>
      <c r="J13" s="73"/>
      <c r="K13" s="73"/>
      <c r="L13" s="73"/>
      <c r="M13" s="8"/>
      <c r="N13" s="8"/>
    </row>
    <row r="14" spans="1:14" ht="15" customHeight="1" x14ac:dyDescent="0.25">
      <c r="A14" s="74" t="s">
        <v>41</v>
      </c>
      <c r="B14" s="74"/>
      <c r="C14" s="74"/>
      <c r="D14" s="74"/>
      <c r="E14" s="74"/>
      <c r="F14" s="74"/>
      <c r="G14" s="74"/>
      <c r="H14" s="39"/>
      <c r="I14" s="39"/>
      <c r="J14" s="39"/>
      <c r="K14" s="39"/>
      <c r="L14" s="39"/>
      <c r="M14" s="8"/>
      <c r="N14" s="8"/>
    </row>
    <row r="15" spans="1:14" x14ac:dyDescent="0.25">
      <c r="A15" s="75" t="s">
        <v>45</v>
      </c>
      <c r="B15" s="73"/>
      <c r="C15" s="73"/>
      <c r="D15" s="73"/>
      <c r="E15" s="73"/>
      <c r="F15" s="73"/>
      <c r="G15" s="73"/>
      <c r="H15" s="73"/>
      <c r="I15" s="73"/>
      <c r="J15" s="73"/>
      <c r="K15" s="73"/>
      <c r="L15" s="73"/>
      <c r="M15" s="8"/>
      <c r="N15" s="8"/>
    </row>
    <row r="16" spans="1:14" x14ac:dyDescent="0.25">
      <c r="A16" s="73"/>
      <c r="B16" s="73"/>
      <c r="C16" s="73"/>
      <c r="D16" s="73"/>
      <c r="E16" s="73"/>
      <c r="F16" s="73"/>
      <c r="G16" s="73"/>
      <c r="H16" s="73"/>
      <c r="I16" s="73"/>
      <c r="J16" s="73"/>
      <c r="K16" s="73"/>
      <c r="L16" s="73"/>
      <c r="M16" s="8"/>
      <c r="N16" s="8"/>
    </row>
    <row r="17" spans="1:14" x14ac:dyDescent="0.25">
      <c r="A17" s="75" t="s">
        <v>48</v>
      </c>
      <c r="B17" s="73"/>
      <c r="C17" s="73"/>
      <c r="D17" s="73"/>
      <c r="E17" s="73"/>
      <c r="F17" s="73"/>
      <c r="G17" s="73"/>
      <c r="H17" s="73"/>
      <c r="I17" s="73"/>
      <c r="J17" s="73"/>
      <c r="K17" s="73"/>
      <c r="L17" s="73"/>
      <c r="M17" s="8"/>
      <c r="N17" s="8"/>
    </row>
    <row r="18" spans="1:14" x14ac:dyDescent="0.25">
      <c r="A18" s="73"/>
      <c r="B18" s="73"/>
      <c r="C18" s="73"/>
      <c r="D18" s="73"/>
      <c r="E18" s="73"/>
      <c r="F18" s="73"/>
      <c r="G18" s="73"/>
      <c r="H18" s="73"/>
      <c r="I18" s="73"/>
      <c r="J18" s="73"/>
      <c r="K18" s="73"/>
      <c r="L18" s="73"/>
      <c r="M18" s="8"/>
      <c r="N18" s="8"/>
    </row>
    <row r="19" spans="1:14" x14ac:dyDescent="0.25">
      <c r="A19" s="73"/>
      <c r="B19" s="73"/>
      <c r="C19" s="73"/>
      <c r="D19" s="73"/>
      <c r="E19" s="73"/>
      <c r="F19" s="73"/>
      <c r="G19" s="73"/>
      <c r="H19" s="73"/>
      <c r="I19" s="73"/>
      <c r="J19" s="73"/>
      <c r="K19" s="73"/>
      <c r="L19" s="73"/>
      <c r="M19" s="8"/>
      <c r="N19" s="8"/>
    </row>
    <row r="20" spans="1:14" x14ac:dyDescent="0.25">
      <c r="A20" s="73" t="s">
        <v>49</v>
      </c>
      <c r="B20" s="73"/>
      <c r="C20" s="73"/>
      <c r="D20" s="73"/>
      <c r="E20" s="73"/>
      <c r="F20" s="73"/>
      <c r="G20" s="73"/>
      <c r="H20" s="73"/>
      <c r="I20" s="73"/>
      <c r="J20" s="73"/>
      <c r="K20" s="73"/>
      <c r="L20" s="73"/>
      <c r="M20" s="73"/>
      <c r="N20" s="8"/>
    </row>
    <row r="21" spans="1:14" x14ac:dyDescent="0.25">
      <c r="A21" s="73"/>
      <c r="B21" s="73"/>
      <c r="C21" s="73"/>
      <c r="D21" s="73"/>
      <c r="E21" s="73"/>
      <c r="F21" s="73"/>
      <c r="G21" s="73"/>
      <c r="H21" s="73"/>
      <c r="I21" s="73"/>
      <c r="J21" s="73"/>
      <c r="K21" s="73"/>
      <c r="L21" s="73"/>
      <c r="M21" s="73"/>
      <c r="N21" s="8"/>
    </row>
    <row r="22" spans="1:14" x14ac:dyDescent="0.25">
      <c r="A22" s="45" t="s">
        <v>47</v>
      </c>
      <c r="B22" s="8"/>
      <c r="C22" s="8"/>
      <c r="D22" s="8"/>
      <c r="E22" s="8"/>
      <c r="F22" s="8"/>
      <c r="G22" s="8"/>
      <c r="H22" s="8"/>
      <c r="I22" s="8"/>
      <c r="J22" s="8"/>
      <c r="K22" s="8"/>
      <c r="L22" s="8"/>
      <c r="M22" s="8"/>
      <c r="N22" s="8"/>
    </row>
    <row r="23" spans="1:14" x14ac:dyDescent="0.25">
      <c r="A23" s="8" t="s">
        <v>42</v>
      </c>
      <c r="B23" s="8"/>
      <c r="C23" s="8"/>
      <c r="D23" s="8"/>
      <c r="E23" s="8"/>
      <c r="F23" s="8"/>
      <c r="G23" s="8"/>
      <c r="H23" s="8"/>
      <c r="I23" s="8"/>
      <c r="J23" s="8"/>
      <c r="K23" s="8"/>
      <c r="L23" s="8"/>
      <c r="M23" s="8"/>
      <c r="N23" s="8"/>
    </row>
    <row r="24" spans="1:14" ht="15" customHeight="1" x14ac:dyDescent="0.25">
      <c r="A24" s="27" t="s">
        <v>43</v>
      </c>
      <c r="B24" s="8"/>
      <c r="C24" s="8"/>
      <c r="D24" s="8"/>
      <c r="E24" s="8"/>
      <c r="F24" s="8"/>
      <c r="G24" s="8"/>
      <c r="H24" s="8"/>
      <c r="I24" s="8"/>
      <c r="J24" s="8"/>
      <c r="K24" s="8"/>
      <c r="L24" s="8"/>
      <c r="M24" s="8"/>
      <c r="N24" s="8"/>
    </row>
    <row r="25" spans="1:14" x14ac:dyDescent="0.25">
      <c r="A25" s="73" t="s">
        <v>50</v>
      </c>
      <c r="B25" s="73"/>
      <c r="C25" s="73"/>
      <c r="D25" s="73"/>
      <c r="E25" s="73"/>
      <c r="F25" s="73"/>
      <c r="G25" s="73"/>
      <c r="H25" s="73"/>
      <c r="I25" s="73"/>
      <c r="J25" s="73"/>
      <c r="K25" s="73"/>
      <c r="L25" s="73"/>
      <c r="M25" s="73"/>
      <c r="N25" s="8"/>
    </row>
    <row r="26" spans="1:14" x14ac:dyDescent="0.25">
      <c r="A26" s="73"/>
      <c r="B26" s="73"/>
      <c r="C26" s="73"/>
      <c r="D26" s="73"/>
      <c r="E26" s="73"/>
      <c r="F26" s="73"/>
      <c r="G26" s="73"/>
      <c r="H26" s="73"/>
      <c r="I26" s="73"/>
      <c r="J26" s="73"/>
      <c r="K26" s="73"/>
      <c r="L26" s="73"/>
      <c r="M26" s="73"/>
      <c r="N26" s="8"/>
    </row>
    <row r="27" spans="1:14" x14ac:dyDescent="0.25">
      <c r="A27" s="73"/>
      <c r="B27" s="73"/>
      <c r="C27" s="73"/>
      <c r="D27" s="73"/>
      <c r="E27" s="73"/>
      <c r="F27" s="73"/>
      <c r="G27" s="73"/>
      <c r="H27" s="73"/>
      <c r="I27" s="73"/>
      <c r="J27" s="73"/>
      <c r="K27" s="73"/>
      <c r="L27" s="73"/>
      <c r="M27" s="73"/>
      <c r="N27" s="8"/>
    </row>
    <row r="28" spans="1:14" x14ac:dyDescent="0.25">
      <c r="A28" s="73" t="s">
        <v>44</v>
      </c>
      <c r="B28" s="73"/>
      <c r="C28" s="73"/>
      <c r="D28" s="73"/>
      <c r="E28" s="73"/>
      <c r="F28" s="73"/>
      <c r="G28" s="73"/>
      <c r="H28" s="73"/>
      <c r="I28" s="73"/>
      <c r="J28" s="73"/>
      <c r="K28" s="73"/>
      <c r="L28" s="73"/>
      <c r="M28" s="73"/>
      <c r="N28" s="8"/>
    </row>
    <row r="29" spans="1:14" x14ac:dyDescent="0.25">
      <c r="A29" s="73"/>
      <c r="B29" s="73"/>
      <c r="C29" s="73"/>
      <c r="D29" s="73"/>
      <c r="E29" s="73"/>
      <c r="F29" s="73"/>
      <c r="G29" s="73"/>
      <c r="H29" s="73"/>
      <c r="I29" s="73"/>
      <c r="J29" s="73"/>
      <c r="K29" s="73"/>
      <c r="L29" s="73"/>
      <c r="M29" s="73"/>
      <c r="N29" s="8"/>
    </row>
    <row r="30" spans="1:14" x14ac:dyDescent="0.25">
      <c r="A30" s="8"/>
      <c r="B30" s="8"/>
      <c r="C30" s="8"/>
      <c r="D30" s="8"/>
      <c r="E30" s="8"/>
      <c r="F30" s="8"/>
      <c r="G30" s="8"/>
      <c r="H30" s="8"/>
      <c r="I30" s="8"/>
      <c r="J30" s="8"/>
      <c r="K30" s="8"/>
      <c r="L30" s="8"/>
      <c r="M30" s="8"/>
      <c r="N30" s="8"/>
    </row>
    <row r="31" spans="1:14" x14ac:dyDescent="0.25">
      <c r="A31" s="8"/>
      <c r="B31" s="8"/>
      <c r="C31" s="8"/>
      <c r="D31" s="8"/>
      <c r="E31" s="8"/>
      <c r="F31" s="8"/>
      <c r="G31" s="8"/>
      <c r="H31" s="8"/>
      <c r="I31" s="8"/>
      <c r="J31" s="8"/>
      <c r="K31" s="8"/>
      <c r="L31" s="8"/>
      <c r="M31" s="8"/>
      <c r="N31" s="8"/>
    </row>
    <row r="32" spans="1:14" x14ac:dyDescent="0.25">
      <c r="A32" s="8"/>
      <c r="B32" s="8"/>
      <c r="C32" s="8"/>
      <c r="D32" s="8"/>
      <c r="E32" s="8"/>
      <c r="F32" s="8"/>
      <c r="G32" s="8"/>
      <c r="H32" s="8"/>
      <c r="I32" s="8"/>
      <c r="J32" s="8"/>
      <c r="K32" s="8"/>
      <c r="L32" s="8"/>
      <c r="M32" s="8"/>
      <c r="N32" s="8"/>
    </row>
    <row r="33" spans="1:14" x14ac:dyDescent="0.25">
      <c r="A33" s="8"/>
      <c r="B33" s="8"/>
      <c r="C33" s="8"/>
      <c r="D33" s="8"/>
      <c r="E33" s="8"/>
      <c r="F33" s="8"/>
      <c r="G33" s="8"/>
      <c r="H33" s="8"/>
      <c r="I33" s="8"/>
      <c r="J33" s="8"/>
      <c r="K33" s="8"/>
      <c r="L33" s="8"/>
      <c r="M33" s="8"/>
      <c r="N33" s="8"/>
    </row>
    <row r="34" spans="1:14" x14ac:dyDescent="0.25">
      <c r="A34" s="8"/>
      <c r="B34" s="8"/>
      <c r="C34" s="8"/>
      <c r="D34" s="8"/>
      <c r="E34" s="8"/>
      <c r="F34" s="8"/>
      <c r="G34" s="8"/>
      <c r="H34" s="8"/>
      <c r="I34" s="8"/>
      <c r="J34" s="8"/>
      <c r="K34" s="8"/>
      <c r="L34" s="8"/>
      <c r="M34" s="8"/>
      <c r="N34" s="8"/>
    </row>
    <row r="35" spans="1:14" x14ac:dyDescent="0.25">
      <c r="A35" s="8"/>
      <c r="B35" s="8"/>
      <c r="C35" s="8"/>
      <c r="D35" s="8"/>
      <c r="E35" s="8"/>
      <c r="F35" s="8"/>
      <c r="G35" s="8"/>
      <c r="H35" s="8"/>
      <c r="I35" s="8"/>
      <c r="J35" s="8"/>
      <c r="K35" s="8"/>
      <c r="L35" s="8"/>
      <c r="M35" s="8"/>
      <c r="N35" s="8"/>
    </row>
    <row r="36" spans="1:14" x14ac:dyDescent="0.25">
      <c r="A36" s="8"/>
      <c r="B36" s="8"/>
      <c r="C36" s="8"/>
      <c r="D36" s="8"/>
      <c r="E36" s="8"/>
      <c r="F36" s="8"/>
      <c r="G36" s="8"/>
      <c r="H36" s="8"/>
      <c r="I36" s="8"/>
      <c r="J36" s="8"/>
      <c r="K36" s="8"/>
      <c r="L36" s="8"/>
      <c r="M36" s="8"/>
      <c r="N36" s="8"/>
    </row>
    <row r="37" spans="1:14" x14ac:dyDescent="0.25">
      <c r="A37" s="8"/>
      <c r="B37" s="8"/>
      <c r="C37" s="8"/>
      <c r="D37" s="8"/>
      <c r="E37" s="8"/>
      <c r="F37" s="8"/>
      <c r="G37" s="8"/>
      <c r="H37" s="8"/>
      <c r="I37" s="8"/>
      <c r="J37" s="8"/>
      <c r="K37" s="8"/>
      <c r="L37" s="8"/>
      <c r="M37" s="8"/>
      <c r="N37" s="8"/>
    </row>
    <row r="38" spans="1:14" x14ac:dyDescent="0.25">
      <c r="A38" s="8"/>
      <c r="B38" s="8"/>
      <c r="C38" s="8"/>
      <c r="D38" s="8"/>
      <c r="E38" s="8"/>
      <c r="F38" s="8"/>
      <c r="G38" s="8"/>
      <c r="H38" s="8"/>
      <c r="I38" s="8"/>
      <c r="J38" s="8"/>
      <c r="K38" s="8"/>
      <c r="L38" s="8"/>
      <c r="M38" s="8"/>
      <c r="N38" s="8"/>
    </row>
    <row r="39" spans="1:14" x14ac:dyDescent="0.25">
      <c r="A39" s="8"/>
      <c r="B39" s="8"/>
      <c r="C39" s="8"/>
      <c r="D39" s="8"/>
      <c r="E39" s="8"/>
      <c r="F39" s="8"/>
      <c r="G39" s="8"/>
      <c r="H39" s="8"/>
      <c r="I39" s="8"/>
      <c r="J39" s="8"/>
      <c r="K39" s="8"/>
      <c r="L39" s="8"/>
      <c r="M39" s="8"/>
      <c r="N39" s="8"/>
    </row>
    <row r="40" spans="1:14" x14ac:dyDescent="0.25">
      <c r="A40" s="8"/>
      <c r="B40" s="8"/>
      <c r="C40" s="8"/>
      <c r="D40" s="8"/>
      <c r="E40" s="8"/>
      <c r="F40" s="8"/>
      <c r="G40" s="8"/>
      <c r="H40" s="8"/>
      <c r="I40" s="8"/>
      <c r="J40" s="8"/>
      <c r="K40" s="8"/>
      <c r="L40" s="8"/>
      <c r="M40" s="8"/>
      <c r="N40" s="8"/>
    </row>
    <row r="41" spans="1:14" x14ac:dyDescent="0.25">
      <c r="A41" s="8"/>
      <c r="B41" s="8"/>
      <c r="C41" s="8"/>
      <c r="D41" s="8"/>
      <c r="E41" s="8"/>
      <c r="F41" s="8"/>
      <c r="G41" s="8"/>
      <c r="H41" s="8"/>
      <c r="I41" s="8"/>
      <c r="J41" s="8"/>
      <c r="K41" s="8"/>
      <c r="L41" s="8"/>
      <c r="M41" s="8"/>
      <c r="N41" s="8"/>
    </row>
    <row r="42" spans="1:14" x14ac:dyDescent="0.25">
      <c r="A42" s="8"/>
      <c r="B42" s="8"/>
      <c r="C42" s="8"/>
      <c r="D42" s="8"/>
      <c r="E42" s="8"/>
      <c r="F42" s="8"/>
      <c r="G42" s="8"/>
      <c r="H42" s="8"/>
      <c r="I42" s="8"/>
      <c r="J42" s="8"/>
      <c r="K42" s="8"/>
      <c r="L42" s="8"/>
      <c r="M42" s="8"/>
      <c r="N42" s="8"/>
    </row>
    <row r="43" spans="1:14" x14ac:dyDescent="0.25">
      <c r="A43" s="8"/>
      <c r="B43" s="8"/>
      <c r="C43" s="8"/>
      <c r="D43" s="8"/>
      <c r="E43" s="8"/>
      <c r="F43" s="8"/>
      <c r="G43" s="8"/>
      <c r="H43" s="8"/>
      <c r="I43" s="8"/>
      <c r="J43" s="8"/>
      <c r="K43" s="8"/>
      <c r="L43" s="8"/>
      <c r="M43" s="8"/>
      <c r="N43" s="8"/>
    </row>
    <row r="44" spans="1:14" x14ac:dyDescent="0.25">
      <c r="A44" s="8"/>
      <c r="B44" s="8"/>
      <c r="C44" s="8"/>
      <c r="D44" s="8"/>
      <c r="E44" s="8"/>
      <c r="F44" s="8"/>
      <c r="G44" s="8"/>
      <c r="H44" s="8"/>
      <c r="I44" s="8"/>
      <c r="J44" s="8"/>
      <c r="K44" s="8"/>
      <c r="L44" s="8"/>
      <c r="M44" s="8"/>
      <c r="N44" s="8"/>
    </row>
    <row r="45" spans="1:14" x14ac:dyDescent="0.25">
      <c r="A45" s="8"/>
      <c r="B45" s="8"/>
      <c r="C45" s="8"/>
      <c r="D45" s="8"/>
      <c r="E45" s="8"/>
      <c r="F45" s="8"/>
      <c r="G45" s="8"/>
      <c r="H45" s="8"/>
      <c r="I45" s="8"/>
      <c r="J45" s="8"/>
      <c r="K45" s="8"/>
      <c r="L45" s="8"/>
      <c r="M45" s="8"/>
      <c r="N45" s="8"/>
    </row>
  </sheetData>
  <mergeCells count="7">
    <mergeCell ref="A25:M27"/>
    <mergeCell ref="A28:M29"/>
    <mergeCell ref="A14:G14"/>
    <mergeCell ref="A6:L13"/>
    <mergeCell ref="A15:L16"/>
    <mergeCell ref="A17:L19"/>
    <mergeCell ref="A20:M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5BE9B-2334-44D7-BC8A-C716CA368677}">
  <dimension ref="A1:I28"/>
  <sheetViews>
    <sheetView tabSelected="1" workbookViewId="0">
      <selection activeCell="C1" sqref="C1"/>
    </sheetView>
  </sheetViews>
  <sheetFormatPr defaultRowHeight="15" x14ac:dyDescent="0.25"/>
  <cols>
    <col min="1" max="1" width="42.140625" customWidth="1"/>
    <col min="2" max="2" width="11.5703125" customWidth="1"/>
    <col min="4" max="4" width="30.42578125" customWidth="1"/>
    <col min="5" max="5" width="10.140625" bestFit="1" customWidth="1"/>
  </cols>
  <sheetData>
    <row r="1" spans="1:9" ht="21" customHeight="1" x14ac:dyDescent="0.25">
      <c r="A1" s="79" t="s">
        <v>34</v>
      </c>
      <c r="B1" s="70"/>
      <c r="C1" s="8"/>
      <c r="D1" s="8"/>
      <c r="E1" s="8"/>
      <c r="F1" s="8"/>
      <c r="G1" s="8"/>
      <c r="H1" s="8"/>
      <c r="I1" s="8"/>
    </row>
    <row r="2" spans="1:9" ht="20.25" customHeight="1" x14ac:dyDescent="0.25">
      <c r="A2" s="80"/>
      <c r="B2" s="3" t="s">
        <v>7</v>
      </c>
      <c r="C2" s="8"/>
      <c r="D2" s="30" t="s">
        <v>100</v>
      </c>
      <c r="E2" s="5">
        <v>0</v>
      </c>
      <c r="F2" s="8"/>
      <c r="G2" s="8"/>
      <c r="H2" s="8"/>
      <c r="I2" s="8"/>
    </row>
    <row r="3" spans="1:9" ht="45.75" customHeight="1" x14ac:dyDescent="0.25">
      <c r="A3" s="30" t="s">
        <v>82</v>
      </c>
      <c r="B3" s="71">
        <f>MAX(E2,E3)</f>
        <v>12.76</v>
      </c>
      <c r="C3" s="8"/>
      <c r="D3" s="30" t="s">
        <v>82</v>
      </c>
      <c r="E3" s="5">
        <v>12.76</v>
      </c>
      <c r="F3" s="8"/>
      <c r="G3" s="8"/>
      <c r="H3" s="8"/>
      <c r="I3" s="8"/>
    </row>
    <row r="4" spans="1:9" ht="45.75" customHeight="1" x14ac:dyDescent="0.25">
      <c r="A4" s="30" t="s">
        <v>83</v>
      </c>
      <c r="B4" s="71">
        <f>MAX(E2,E4)</f>
        <v>17.78</v>
      </c>
      <c r="C4" s="8"/>
      <c r="D4" s="30" t="s">
        <v>83</v>
      </c>
      <c r="E4" s="5">
        <v>17.78</v>
      </c>
      <c r="F4" s="8"/>
      <c r="G4" s="8"/>
      <c r="H4" s="8"/>
      <c r="I4" s="8"/>
    </row>
    <row r="5" spans="1:9" x14ac:dyDescent="0.25">
      <c r="A5" s="11" t="s">
        <v>90</v>
      </c>
      <c r="B5" s="31">
        <f>'Labor Hours'!B7</f>
        <v>4643.9999999999991</v>
      </c>
      <c r="C5" s="8"/>
      <c r="D5" s="28"/>
      <c r="E5" s="8"/>
      <c r="F5" s="8"/>
      <c r="G5" s="8"/>
      <c r="H5" s="8"/>
      <c r="I5" s="8"/>
    </row>
    <row r="6" spans="1:9" x14ac:dyDescent="0.25">
      <c r="A6" s="11" t="s">
        <v>91</v>
      </c>
      <c r="B6" s="31">
        <f>'Labor Hours'!I7</f>
        <v>1547.9999999999998</v>
      </c>
      <c r="C6" s="8"/>
      <c r="D6" s="8"/>
      <c r="E6" s="28"/>
      <c r="F6" s="8"/>
      <c r="G6" s="8"/>
      <c r="H6" s="8"/>
      <c r="I6" s="8"/>
    </row>
    <row r="7" spans="1:9" ht="17.25" x14ac:dyDescent="0.25">
      <c r="A7" s="11" t="s">
        <v>96</v>
      </c>
      <c r="B7" s="32">
        <f>'Labor Hours'!B6*4.3*'Labor Hours'!B2</f>
        <v>4644</v>
      </c>
      <c r="C7" s="8"/>
      <c r="D7" s="8"/>
      <c r="E7" s="28"/>
      <c r="F7" s="8"/>
      <c r="G7" s="8"/>
      <c r="H7" s="8"/>
      <c r="I7" s="8"/>
    </row>
    <row r="8" spans="1:9" ht="17.25" x14ac:dyDescent="0.25">
      <c r="A8" s="11" t="s">
        <v>97</v>
      </c>
      <c r="B8" s="32">
        <f>'Labor Hours'!I6*4.3*'Labor Hours'!I2</f>
        <v>516</v>
      </c>
      <c r="C8" s="8"/>
      <c r="D8" s="8"/>
      <c r="E8" s="28"/>
      <c r="F8" s="8"/>
      <c r="G8" s="8"/>
      <c r="H8" s="8"/>
      <c r="I8" s="8"/>
    </row>
    <row r="9" spans="1:9" x14ac:dyDescent="0.25">
      <c r="A9" s="11" t="s">
        <v>95</v>
      </c>
      <c r="B9" s="24">
        <f>B3*B5+(B7*0.5*B3)</f>
        <v>88886.159999999989</v>
      </c>
      <c r="C9" s="8"/>
      <c r="D9" s="8"/>
      <c r="E9" s="8"/>
      <c r="F9" s="8"/>
      <c r="G9" s="8"/>
      <c r="H9" s="8"/>
      <c r="I9" s="8"/>
    </row>
    <row r="10" spans="1:9" x14ac:dyDescent="0.25">
      <c r="A10" s="11" t="s">
        <v>94</v>
      </c>
      <c r="B10" s="24">
        <f>B4*B6+(B8*0.5*B4)</f>
        <v>32110.68</v>
      </c>
      <c r="C10" s="8"/>
      <c r="D10" s="8"/>
      <c r="E10" s="28"/>
      <c r="F10" s="8"/>
      <c r="G10" s="8"/>
      <c r="H10" s="8"/>
      <c r="I10" s="8"/>
    </row>
    <row r="11" spans="1:9" x14ac:dyDescent="0.25">
      <c r="A11" s="11" t="s">
        <v>3</v>
      </c>
      <c r="B11" s="24">
        <f>Housing!B23</f>
        <v>16450</v>
      </c>
      <c r="C11" s="8"/>
      <c r="D11" s="8"/>
      <c r="E11" s="8"/>
      <c r="F11" s="8"/>
      <c r="G11" s="8"/>
      <c r="H11" s="8"/>
      <c r="I11" s="8"/>
    </row>
    <row r="12" spans="1:9" x14ac:dyDescent="0.25">
      <c r="A12" s="11" t="s">
        <v>35</v>
      </c>
      <c r="B12" s="24">
        <f>Transportation!B14</f>
        <v>8180.48</v>
      </c>
      <c r="C12" s="8"/>
      <c r="D12" s="39"/>
      <c r="E12" s="8"/>
      <c r="F12" s="8"/>
      <c r="G12" s="8"/>
      <c r="H12" s="8"/>
      <c r="I12" s="8"/>
    </row>
    <row r="13" spans="1:9" x14ac:dyDescent="0.25">
      <c r="A13" s="33" t="s">
        <v>64</v>
      </c>
      <c r="B13" s="48">
        <f>'H2A Application Costs'!B8</f>
        <v>4046</v>
      </c>
      <c r="C13" s="8"/>
      <c r="D13" s="39"/>
      <c r="E13" s="8"/>
      <c r="F13" s="8"/>
      <c r="G13" s="8"/>
      <c r="H13" s="8"/>
      <c r="I13" s="8"/>
    </row>
    <row r="14" spans="1:9" ht="15.75" thickBot="1" x14ac:dyDescent="0.3">
      <c r="A14" s="34" t="s">
        <v>93</v>
      </c>
      <c r="B14" s="35">
        <f>SUM(B9:B13)/(B5+B6)</f>
        <v>24.172047803617577</v>
      </c>
      <c r="C14" s="8"/>
      <c r="D14" s="39"/>
      <c r="E14" s="8"/>
      <c r="F14" s="8"/>
      <c r="G14" s="8"/>
      <c r="H14" s="8"/>
      <c r="I14" s="8"/>
    </row>
    <row r="15" spans="1:9" x14ac:dyDescent="0.25">
      <c r="A15" s="8"/>
      <c r="B15" s="8"/>
      <c r="C15" s="8"/>
      <c r="D15" s="39"/>
      <c r="E15" s="8"/>
      <c r="F15" s="8"/>
      <c r="G15" s="8"/>
      <c r="H15" s="8"/>
      <c r="I15" s="8"/>
    </row>
    <row r="16" spans="1:9" x14ac:dyDescent="0.25">
      <c r="A16" s="64" t="s">
        <v>29</v>
      </c>
      <c r="B16" s="39"/>
      <c r="C16" s="39"/>
      <c r="D16" s="39"/>
      <c r="E16" s="8"/>
      <c r="F16" s="8"/>
      <c r="G16" s="8"/>
      <c r="H16" s="8"/>
      <c r="I16" s="8"/>
    </row>
    <row r="17" spans="1:9" x14ac:dyDescent="0.25">
      <c r="A17" s="73" t="s">
        <v>92</v>
      </c>
      <c r="B17" s="76"/>
      <c r="C17" s="76"/>
      <c r="D17" s="76"/>
      <c r="E17" s="76"/>
      <c r="F17" s="8"/>
      <c r="G17" s="8"/>
      <c r="H17" s="8"/>
      <c r="I17" s="8"/>
    </row>
    <row r="18" spans="1:9" x14ac:dyDescent="0.25">
      <c r="A18" s="76"/>
      <c r="B18" s="76"/>
      <c r="C18" s="76"/>
      <c r="D18" s="76"/>
      <c r="E18" s="76"/>
      <c r="F18" s="8"/>
      <c r="G18" s="8"/>
      <c r="H18" s="8"/>
      <c r="I18" s="8"/>
    </row>
    <row r="19" spans="1:9" x14ac:dyDescent="0.25">
      <c r="A19" s="76"/>
      <c r="B19" s="76"/>
      <c r="C19" s="76"/>
      <c r="D19" s="76"/>
      <c r="E19" s="76"/>
      <c r="F19" s="8"/>
      <c r="G19" s="8"/>
      <c r="H19" s="8"/>
      <c r="I19" s="8"/>
    </row>
    <row r="20" spans="1:9" x14ac:dyDescent="0.25">
      <c r="A20" s="77" t="s">
        <v>98</v>
      </c>
      <c r="B20" s="78"/>
      <c r="C20" s="78"/>
      <c r="D20" s="78"/>
      <c r="E20" s="78"/>
      <c r="F20" s="8"/>
      <c r="G20" s="8"/>
      <c r="H20" s="8"/>
      <c r="I20" s="8"/>
    </row>
    <row r="21" spans="1:9" x14ac:dyDescent="0.25">
      <c r="A21" s="78"/>
      <c r="B21" s="78"/>
      <c r="C21" s="78"/>
      <c r="D21" s="78"/>
      <c r="E21" s="78"/>
      <c r="F21" s="8"/>
      <c r="G21" s="8"/>
      <c r="H21" s="8"/>
      <c r="I21" s="8"/>
    </row>
    <row r="22" spans="1:9" x14ac:dyDescent="0.25">
      <c r="A22" s="78"/>
      <c r="B22" s="78"/>
      <c r="C22" s="78"/>
      <c r="D22" s="78"/>
      <c r="E22" s="78"/>
      <c r="F22" s="8"/>
      <c r="G22" s="8"/>
      <c r="H22" s="8"/>
      <c r="I22" s="8"/>
    </row>
    <row r="23" spans="1:9" x14ac:dyDescent="0.25">
      <c r="A23" s="78"/>
      <c r="B23" s="78"/>
      <c r="C23" s="78"/>
      <c r="D23" s="78"/>
      <c r="E23" s="78"/>
      <c r="F23" s="8"/>
      <c r="G23" s="8"/>
      <c r="H23" s="8"/>
      <c r="I23" s="8"/>
    </row>
    <row r="24" spans="1:9" ht="17.25" x14ac:dyDescent="0.25">
      <c r="A24" s="43" t="s">
        <v>51</v>
      </c>
      <c r="B24" s="39"/>
      <c r="C24" s="39"/>
      <c r="D24" s="39"/>
      <c r="E24" s="8"/>
      <c r="F24" s="8"/>
      <c r="G24" s="8"/>
      <c r="H24" s="8"/>
      <c r="I24" s="8"/>
    </row>
    <row r="25" spans="1:9" x14ac:dyDescent="0.25">
      <c r="A25" s="81" t="s">
        <v>101</v>
      </c>
      <c r="B25" s="76"/>
      <c r="C25" s="76"/>
      <c r="D25" s="76"/>
      <c r="E25" s="76"/>
      <c r="F25" s="8"/>
      <c r="G25" s="8"/>
      <c r="H25" s="8"/>
      <c r="I25" s="8"/>
    </row>
    <row r="26" spans="1:9" x14ac:dyDescent="0.25">
      <c r="A26" s="76"/>
      <c r="B26" s="76"/>
      <c r="C26" s="76"/>
      <c r="D26" s="76"/>
      <c r="E26" s="76"/>
      <c r="F26" s="8"/>
      <c r="G26" s="8"/>
      <c r="H26" s="8"/>
      <c r="I26" s="8"/>
    </row>
    <row r="27" spans="1:9" x14ac:dyDescent="0.25">
      <c r="A27" s="8"/>
      <c r="B27" s="8"/>
      <c r="C27" s="8"/>
      <c r="D27" s="8"/>
      <c r="E27" s="8"/>
      <c r="F27" s="8"/>
      <c r="G27" s="8"/>
      <c r="H27" s="8"/>
      <c r="I27" s="8"/>
    </row>
    <row r="28" spans="1:9" x14ac:dyDescent="0.25">
      <c r="A28" s="8"/>
      <c r="B28" s="8"/>
      <c r="C28" s="8"/>
      <c r="D28" s="8"/>
      <c r="E28" s="8"/>
      <c r="F28" s="8"/>
      <c r="G28" s="8"/>
      <c r="H28" s="8"/>
      <c r="I28" s="8"/>
    </row>
  </sheetData>
  <mergeCells count="4">
    <mergeCell ref="A17:E19"/>
    <mergeCell ref="A20:E23"/>
    <mergeCell ref="A1:A2"/>
    <mergeCell ref="A25:E26"/>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4A34-C7DE-4607-8372-7BB13AF9BDFC}">
  <dimension ref="A1:R24"/>
  <sheetViews>
    <sheetView workbookViewId="0">
      <selection activeCell="C1" sqref="C1"/>
    </sheetView>
  </sheetViews>
  <sheetFormatPr defaultRowHeight="15" x14ac:dyDescent="0.25"/>
  <cols>
    <col min="1" max="1" width="24.7109375" customWidth="1"/>
    <col min="4" max="4" width="14.140625" customWidth="1"/>
    <col min="6" max="6" width="10" customWidth="1"/>
    <col min="8" max="8" width="24.7109375" customWidth="1"/>
    <col min="9" max="9" width="9.140625" customWidth="1"/>
    <col min="10" max="10" width="9.28515625" customWidth="1"/>
    <col min="11" max="11" width="14.140625" customWidth="1"/>
  </cols>
  <sheetData>
    <row r="1" spans="1:18" ht="25.5" customHeight="1" thickBot="1" x14ac:dyDescent="0.3">
      <c r="A1" s="25" t="s">
        <v>84</v>
      </c>
      <c r="B1" s="40"/>
      <c r="C1" s="8"/>
      <c r="D1" s="8"/>
      <c r="E1" s="8"/>
      <c r="F1" s="8"/>
      <c r="G1" s="8"/>
      <c r="H1" s="25" t="s">
        <v>85</v>
      </c>
      <c r="I1" s="40"/>
      <c r="J1" s="39"/>
      <c r="K1" s="39"/>
      <c r="L1" s="39"/>
      <c r="N1" s="8"/>
      <c r="O1" s="8"/>
      <c r="P1" s="8"/>
    </row>
    <row r="2" spans="1:18" ht="31.5" customHeight="1" thickBot="1" x14ac:dyDescent="0.3">
      <c r="A2" s="30" t="s">
        <v>20</v>
      </c>
      <c r="B2" s="41">
        <v>6</v>
      </c>
      <c r="C2" s="8"/>
      <c r="D2" s="83" t="s">
        <v>79</v>
      </c>
      <c r="E2" s="85"/>
      <c r="F2" s="55">
        <v>3</v>
      </c>
      <c r="G2" s="8"/>
      <c r="H2" s="30" t="s">
        <v>20</v>
      </c>
      <c r="I2" s="41">
        <v>6</v>
      </c>
      <c r="J2" s="8"/>
      <c r="K2" s="86" t="s">
        <v>80</v>
      </c>
      <c r="L2" s="87"/>
      <c r="M2" s="58">
        <v>1</v>
      </c>
      <c r="N2" s="8"/>
      <c r="O2" s="8"/>
      <c r="P2" s="29"/>
      <c r="Q2" s="62"/>
      <c r="R2" s="62"/>
    </row>
    <row r="3" spans="1:18" ht="31.5" customHeight="1" thickBot="1" x14ac:dyDescent="0.3">
      <c r="A3" s="30" t="s">
        <v>31</v>
      </c>
      <c r="B3" s="12">
        <f>B2*4.3</f>
        <v>25.799999999999997</v>
      </c>
      <c r="C3" s="8"/>
      <c r="D3" s="8"/>
      <c r="E3" s="8"/>
      <c r="F3" s="8"/>
      <c r="G3" s="8"/>
      <c r="H3" s="30" t="s">
        <v>31</v>
      </c>
      <c r="I3" s="12">
        <f>I2*4.3</f>
        <v>25.799999999999997</v>
      </c>
      <c r="J3" s="8"/>
      <c r="L3" s="65"/>
      <c r="M3" s="65"/>
      <c r="N3" s="61"/>
      <c r="O3" s="8"/>
      <c r="P3" s="65"/>
      <c r="Q3" s="63"/>
      <c r="R3" s="60"/>
    </row>
    <row r="4" spans="1:18" ht="31.5" customHeight="1" thickBot="1" x14ac:dyDescent="0.3">
      <c r="A4" s="30" t="s">
        <v>46</v>
      </c>
      <c r="B4" s="12">
        <f>F2*F4</f>
        <v>180</v>
      </c>
      <c r="C4" s="8"/>
      <c r="D4" s="83" t="s">
        <v>86</v>
      </c>
      <c r="E4" s="85"/>
      <c r="F4" s="72">
        <v>60</v>
      </c>
      <c r="G4" s="29"/>
      <c r="H4" s="30" t="s">
        <v>46</v>
      </c>
      <c r="I4" s="12">
        <f>M2*M4</f>
        <v>60</v>
      </c>
      <c r="J4" s="8"/>
      <c r="K4" s="83" t="s">
        <v>87</v>
      </c>
      <c r="L4" s="85"/>
      <c r="M4" s="72">
        <v>60</v>
      </c>
      <c r="N4" s="39"/>
      <c r="O4" s="8"/>
      <c r="P4" s="65"/>
    </row>
    <row r="5" spans="1:18" ht="32.25" customHeight="1" thickBot="1" x14ac:dyDescent="0.3">
      <c r="A5" s="30" t="s">
        <v>78</v>
      </c>
      <c r="B5" s="99">
        <f>IF(F4&gt;M6,F4-M6,)*F2</f>
        <v>60</v>
      </c>
      <c r="C5" s="8"/>
      <c r="D5" s="8"/>
      <c r="E5" s="8"/>
      <c r="F5" s="8"/>
      <c r="G5" s="8"/>
      <c r="H5" s="30" t="s">
        <v>78</v>
      </c>
      <c r="I5" s="100">
        <f>IF(M4&gt;M6,M4-M6,)*M2</f>
        <v>20</v>
      </c>
      <c r="J5" s="8"/>
      <c r="K5" s="8"/>
      <c r="L5" s="39"/>
      <c r="M5" s="8"/>
      <c r="N5" s="8"/>
      <c r="O5" s="8"/>
      <c r="P5" s="29"/>
      <c r="Q5" s="62"/>
      <c r="R5" s="62"/>
    </row>
    <row r="6" spans="1:18" ht="34.5" customHeight="1" thickBot="1" x14ac:dyDescent="0.3">
      <c r="A6" s="57" t="s">
        <v>77</v>
      </c>
      <c r="B6" s="67">
        <f>B5*F2</f>
        <v>180</v>
      </c>
      <c r="C6" s="8"/>
      <c r="D6" s="8"/>
      <c r="E6" s="88"/>
      <c r="F6" s="89"/>
      <c r="G6" s="61"/>
      <c r="H6" s="57" t="s">
        <v>77</v>
      </c>
      <c r="I6" s="67">
        <f>I5*M2</f>
        <v>20</v>
      </c>
      <c r="J6" s="8"/>
      <c r="K6" s="83" t="s">
        <v>81</v>
      </c>
      <c r="L6" s="84"/>
      <c r="M6" s="66">
        <v>40</v>
      </c>
      <c r="N6" s="39"/>
      <c r="O6" s="8"/>
      <c r="P6" s="8"/>
    </row>
    <row r="7" spans="1:18" ht="15.75" thickBot="1" x14ac:dyDescent="0.3">
      <c r="A7" s="59" t="s">
        <v>30</v>
      </c>
      <c r="B7" s="68">
        <f>B3*B4</f>
        <v>4643.9999999999991</v>
      </c>
      <c r="C7" s="8"/>
      <c r="D7" s="8"/>
      <c r="E7" s="8"/>
      <c r="F7" s="8"/>
      <c r="G7" s="8"/>
      <c r="H7" s="59" t="s">
        <v>30</v>
      </c>
      <c r="I7" s="68">
        <f>I3*I4</f>
        <v>1547.9999999999998</v>
      </c>
      <c r="J7" s="8"/>
      <c r="K7" s="8"/>
      <c r="L7" s="39"/>
      <c r="M7" s="39"/>
      <c r="N7" s="39"/>
      <c r="O7" s="8"/>
      <c r="P7" s="8"/>
    </row>
    <row r="8" spans="1:18" x14ac:dyDescent="0.25">
      <c r="A8" s="8"/>
      <c r="B8" s="8"/>
      <c r="C8" s="8"/>
      <c r="D8" s="8"/>
      <c r="E8" s="8"/>
      <c r="F8" s="8"/>
      <c r="G8" s="8"/>
      <c r="H8" s="8"/>
      <c r="I8" s="8"/>
      <c r="J8" s="8"/>
      <c r="K8" s="8"/>
      <c r="L8" s="8"/>
      <c r="M8" s="8"/>
      <c r="N8" s="8"/>
      <c r="O8" s="8"/>
      <c r="P8" s="8"/>
    </row>
    <row r="9" spans="1:18" ht="15" customHeight="1" x14ac:dyDescent="0.25">
      <c r="A9" s="27" t="s">
        <v>29</v>
      </c>
      <c r="B9" s="8"/>
      <c r="C9" s="8"/>
      <c r="D9" s="8"/>
      <c r="E9" s="8"/>
      <c r="F9" s="8"/>
      <c r="G9" s="8"/>
      <c r="H9" s="8"/>
      <c r="I9" s="8"/>
      <c r="J9" s="8"/>
      <c r="K9" s="8"/>
      <c r="L9" s="8"/>
      <c r="M9" s="8"/>
      <c r="N9" s="8"/>
      <c r="O9" s="8"/>
      <c r="P9" s="8"/>
    </row>
    <row r="10" spans="1:18" ht="15" customHeight="1" x14ac:dyDescent="0.25">
      <c r="A10" s="73" t="s">
        <v>88</v>
      </c>
      <c r="B10" s="73"/>
      <c r="C10" s="73"/>
      <c r="D10" s="73"/>
      <c r="E10" s="73"/>
      <c r="F10" s="73"/>
      <c r="G10" s="73"/>
      <c r="H10" s="73"/>
      <c r="I10" s="73"/>
      <c r="J10" s="73"/>
      <c r="K10" s="73"/>
      <c r="L10" s="73"/>
      <c r="M10" s="73"/>
      <c r="N10" s="73"/>
      <c r="O10" s="8"/>
      <c r="P10" s="8"/>
    </row>
    <row r="11" spans="1:18" ht="15" customHeight="1" x14ac:dyDescent="0.25">
      <c r="A11" s="73"/>
      <c r="B11" s="73"/>
      <c r="C11" s="73"/>
      <c r="D11" s="73"/>
      <c r="E11" s="73"/>
      <c r="F11" s="73"/>
      <c r="G11" s="73"/>
      <c r="H11" s="73"/>
      <c r="I11" s="73"/>
      <c r="J11" s="73"/>
      <c r="K11" s="73"/>
      <c r="L11" s="73"/>
      <c r="M11" s="73"/>
      <c r="N11" s="73"/>
      <c r="O11" s="8"/>
      <c r="P11" s="8"/>
    </row>
    <row r="12" spans="1:18" x14ac:dyDescent="0.25">
      <c r="A12" s="73" t="s">
        <v>89</v>
      </c>
      <c r="B12" s="73"/>
      <c r="C12" s="73"/>
      <c r="D12" s="73"/>
      <c r="E12" s="73"/>
      <c r="F12" s="73"/>
      <c r="G12" s="73"/>
      <c r="H12" s="73"/>
      <c r="I12" s="73"/>
      <c r="J12" s="73"/>
      <c r="K12" s="73"/>
      <c r="L12" s="73"/>
      <c r="M12" s="73"/>
      <c r="N12" s="73"/>
      <c r="O12" s="8"/>
      <c r="P12" s="8"/>
    </row>
    <row r="13" spans="1:18" ht="15" customHeight="1" x14ac:dyDescent="0.25">
      <c r="A13" s="73"/>
      <c r="B13" s="73"/>
      <c r="C13" s="73"/>
      <c r="D13" s="73"/>
      <c r="E13" s="73"/>
      <c r="F13" s="73"/>
      <c r="G13" s="73"/>
      <c r="H13" s="73"/>
      <c r="I13" s="73"/>
      <c r="J13" s="73"/>
      <c r="K13" s="73"/>
      <c r="L13" s="73"/>
      <c r="M13" s="73"/>
      <c r="N13" s="73"/>
      <c r="O13" s="8"/>
      <c r="P13" s="8"/>
    </row>
    <row r="14" spans="1:18" ht="15" customHeight="1" x14ac:dyDescent="0.25">
      <c r="A14" s="82" t="s">
        <v>99</v>
      </c>
      <c r="B14" s="73"/>
      <c r="C14" s="73"/>
      <c r="D14" s="73"/>
      <c r="E14" s="73"/>
      <c r="F14" s="73"/>
      <c r="G14" s="73"/>
      <c r="H14" s="73"/>
      <c r="I14" s="73"/>
      <c r="J14" s="73"/>
      <c r="K14" s="73"/>
      <c r="L14" s="73"/>
      <c r="M14" s="73"/>
      <c r="N14" s="73"/>
      <c r="O14" s="8"/>
      <c r="P14" s="8"/>
    </row>
    <row r="15" spans="1:18" ht="15" customHeight="1" x14ac:dyDescent="0.25">
      <c r="A15" s="73"/>
      <c r="B15" s="73"/>
      <c r="C15" s="73"/>
      <c r="D15" s="73"/>
      <c r="E15" s="73"/>
      <c r="F15" s="73"/>
      <c r="G15" s="73"/>
      <c r="H15" s="73"/>
      <c r="I15" s="73"/>
      <c r="J15" s="73"/>
      <c r="K15" s="73"/>
      <c r="L15" s="73"/>
      <c r="M15" s="73"/>
      <c r="N15" s="73"/>
      <c r="O15" s="39"/>
      <c r="P15" s="8"/>
    </row>
    <row r="16" spans="1:18" ht="15" customHeight="1" x14ac:dyDescent="0.25">
      <c r="A16" s="73"/>
      <c r="B16" s="73"/>
      <c r="C16" s="73"/>
      <c r="D16" s="73"/>
      <c r="E16" s="73"/>
      <c r="F16" s="73"/>
      <c r="G16" s="73"/>
      <c r="H16" s="73"/>
      <c r="I16" s="73"/>
      <c r="J16" s="73"/>
      <c r="K16" s="73"/>
      <c r="L16" s="73"/>
      <c r="M16" s="73"/>
      <c r="N16" s="73"/>
      <c r="O16" s="39"/>
      <c r="P16" s="8"/>
    </row>
    <row r="17" spans="1:16" ht="17.25" customHeight="1" x14ac:dyDescent="0.25">
      <c r="A17" s="73"/>
      <c r="B17" s="73"/>
      <c r="C17" s="73"/>
      <c r="D17" s="73"/>
      <c r="E17" s="73"/>
      <c r="F17" s="73"/>
      <c r="G17" s="73"/>
      <c r="H17" s="73"/>
      <c r="I17" s="73"/>
      <c r="J17" s="73"/>
      <c r="K17" s="73"/>
      <c r="L17" s="73"/>
      <c r="M17" s="73"/>
      <c r="N17" s="73"/>
      <c r="O17" s="39"/>
      <c r="P17" s="8"/>
    </row>
    <row r="18" spans="1:16" x14ac:dyDescent="0.25">
      <c r="A18" s="39"/>
      <c r="B18" s="39"/>
      <c r="C18" s="39"/>
      <c r="D18" s="39"/>
      <c r="E18" s="39"/>
      <c r="F18" s="39"/>
      <c r="G18" s="39"/>
      <c r="H18" s="39"/>
      <c r="I18" s="39"/>
      <c r="J18" s="39"/>
      <c r="K18" s="39"/>
      <c r="L18" s="39"/>
      <c r="M18" s="39"/>
      <c r="N18" s="39"/>
      <c r="O18" s="39"/>
      <c r="P18" s="8"/>
    </row>
    <row r="19" spans="1:16" x14ac:dyDescent="0.25">
      <c r="A19" s="43"/>
      <c r="B19" s="43"/>
      <c r="C19" s="43"/>
      <c r="D19" s="43"/>
      <c r="E19" s="43"/>
      <c r="F19" s="43"/>
      <c r="G19" s="43"/>
      <c r="H19" s="43"/>
      <c r="I19" s="43"/>
      <c r="J19" s="8"/>
      <c r="K19" s="8"/>
      <c r="L19" s="8"/>
      <c r="M19" s="8"/>
      <c r="N19" s="8"/>
      <c r="O19" s="8"/>
      <c r="P19" s="8"/>
    </row>
    <row r="20" spans="1:16" x14ac:dyDescent="0.25">
      <c r="A20" s="69"/>
      <c r="B20" s="69"/>
      <c r="C20" s="69"/>
      <c r="D20" s="69"/>
      <c r="E20" s="69"/>
      <c r="F20" s="69"/>
      <c r="G20" s="69"/>
      <c r="H20" s="69"/>
      <c r="I20" s="69"/>
      <c r="J20" s="44"/>
      <c r="K20" s="44"/>
      <c r="L20" s="44"/>
      <c r="M20" s="44"/>
      <c r="N20" s="44"/>
      <c r="O20" s="44"/>
      <c r="P20" s="44"/>
    </row>
    <row r="21" spans="1:16" x14ac:dyDescent="0.25">
      <c r="A21" s="69"/>
      <c r="B21" s="69"/>
      <c r="C21" s="69"/>
      <c r="D21" s="69"/>
      <c r="E21" s="69"/>
      <c r="F21" s="69"/>
      <c r="G21" s="69"/>
      <c r="H21" s="69"/>
      <c r="I21" s="69"/>
      <c r="J21" s="44"/>
      <c r="K21" s="44"/>
      <c r="L21" s="44"/>
      <c r="M21" s="44"/>
      <c r="N21" s="44"/>
      <c r="O21" s="44"/>
      <c r="P21" s="44"/>
    </row>
    <row r="22" spans="1:16" x14ac:dyDescent="0.25">
      <c r="A22" s="69"/>
      <c r="B22" s="69"/>
      <c r="C22" s="69"/>
      <c r="D22" s="69"/>
      <c r="E22" s="69"/>
      <c r="F22" s="69"/>
      <c r="G22" s="69"/>
      <c r="H22" s="44"/>
      <c r="I22" s="44"/>
      <c r="J22" s="44"/>
      <c r="K22" s="44"/>
      <c r="L22" s="44"/>
      <c r="M22" s="44"/>
      <c r="N22" s="44"/>
      <c r="O22" s="44"/>
      <c r="P22" s="44"/>
    </row>
    <row r="23" spans="1:16" x14ac:dyDescent="0.25">
      <c r="A23" s="44"/>
      <c r="B23" s="44"/>
      <c r="C23" s="44"/>
      <c r="D23" s="44"/>
      <c r="E23" s="44"/>
      <c r="F23" s="44"/>
      <c r="G23" s="44"/>
      <c r="H23" s="44"/>
      <c r="I23" s="44"/>
      <c r="J23" s="44"/>
      <c r="K23" s="44"/>
      <c r="L23" s="44"/>
      <c r="M23" s="44"/>
      <c r="N23" s="44"/>
      <c r="O23" s="44"/>
      <c r="P23" s="44"/>
    </row>
    <row r="24" spans="1:16" x14ac:dyDescent="0.25">
      <c r="A24" s="44"/>
      <c r="B24" s="44"/>
      <c r="C24" s="44"/>
      <c r="D24" s="44"/>
      <c r="E24" s="44"/>
      <c r="F24" s="44"/>
      <c r="G24" s="44"/>
      <c r="H24" s="44"/>
      <c r="I24" s="44"/>
      <c r="J24" s="44"/>
      <c r="K24" s="44"/>
      <c r="L24" s="44"/>
      <c r="M24" s="44"/>
      <c r="N24" s="44"/>
      <c r="O24" s="44"/>
      <c r="P24" s="44"/>
    </row>
  </sheetData>
  <mergeCells count="9">
    <mergeCell ref="A12:N13"/>
    <mergeCell ref="A14:N17"/>
    <mergeCell ref="K6:L6"/>
    <mergeCell ref="K4:L4"/>
    <mergeCell ref="K2:L2"/>
    <mergeCell ref="E6:F6"/>
    <mergeCell ref="D2:E2"/>
    <mergeCell ref="D4:E4"/>
    <mergeCell ref="A10:N11"/>
  </mergeCells>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2F04-EE68-4612-AFCD-891F086D916F}">
  <dimension ref="A1:H26"/>
  <sheetViews>
    <sheetView workbookViewId="0">
      <selection activeCell="C1" sqref="C1"/>
    </sheetView>
  </sheetViews>
  <sheetFormatPr defaultRowHeight="15" x14ac:dyDescent="0.25"/>
  <cols>
    <col min="1" max="1" width="37" customWidth="1"/>
    <col min="2" max="2" width="10.140625" bestFit="1" customWidth="1"/>
  </cols>
  <sheetData>
    <row r="1" spans="1:8" x14ac:dyDescent="0.25">
      <c r="A1" s="90" t="s">
        <v>8</v>
      </c>
      <c r="B1" s="91"/>
      <c r="C1" s="8"/>
      <c r="D1" s="8"/>
      <c r="E1" s="8"/>
    </row>
    <row r="2" spans="1:8" x14ac:dyDescent="0.25">
      <c r="A2" s="2" t="s">
        <v>4</v>
      </c>
      <c r="B2" s="3" t="s">
        <v>7</v>
      </c>
      <c r="C2" s="8"/>
      <c r="D2" s="8"/>
      <c r="E2" s="8"/>
    </row>
    <row r="3" spans="1:8" x14ac:dyDescent="0.25">
      <c r="A3" s="4" t="s">
        <v>0</v>
      </c>
      <c r="B3" s="5">
        <v>1500</v>
      </c>
      <c r="C3" s="8"/>
      <c r="D3" s="8"/>
      <c r="E3" s="8"/>
      <c r="H3" s="1"/>
    </row>
    <row r="4" spans="1:8" x14ac:dyDescent="0.25">
      <c r="A4" s="4" t="s">
        <v>9</v>
      </c>
      <c r="B4" s="5">
        <v>0</v>
      </c>
      <c r="C4" s="8"/>
      <c r="D4" s="8"/>
      <c r="E4" s="8"/>
    </row>
    <row r="5" spans="1:8" x14ac:dyDescent="0.25">
      <c r="A5" s="4" t="s">
        <v>1</v>
      </c>
      <c r="B5" s="5">
        <v>125</v>
      </c>
      <c r="C5" s="8"/>
      <c r="D5" s="8"/>
      <c r="E5" s="8"/>
    </row>
    <row r="6" spans="1:8" x14ac:dyDescent="0.25">
      <c r="A6" s="4" t="s">
        <v>2</v>
      </c>
      <c r="B6" s="5">
        <v>400</v>
      </c>
      <c r="C6" s="8"/>
      <c r="D6" s="8"/>
      <c r="E6" s="8"/>
    </row>
    <row r="7" spans="1:8" x14ac:dyDescent="0.25">
      <c r="A7" s="4" t="s">
        <v>6</v>
      </c>
      <c r="B7" s="5">
        <v>200</v>
      </c>
      <c r="C7" s="8"/>
      <c r="D7" s="8"/>
      <c r="E7" s="8"/>
    </row>
    <row r="8" spans="1:8" x14ac:dyDescent="0.25">
      <c r="A8" s="4" t="s">
        <v>5</v>
      </c>
      <c r="B8" s="5">
        <v>300</v>
      </c>
      <c r="C8" s="8"/>
      <c r="D8" s="8"/>
      <c r="E8" s="8"/>
    </row>
    <row r="9" spans="1:8" x14ac:dyDescent="0.25">
      <c r="A9" s="4" t="s">
        <v>12</v>
      </c>
      <c r="B9" s="5">
        <v>100</v>
      </c>
      <c r="C9" s="8"/>
      <c r="D9" s="8"/>
      <c r="E9" s="8"/>
    </row>
    <row r="10" spans="1:8" ht="15.75" thickBot="1" x14ac:dyDescent="0.3">
      <c r="A10" s="6" t="s">
        <v>10</v>
      </c>
      <c r="B10" s="7">
        <f>SUM(B3:B9)</f>
        <v>2625</v>
      </c>
      <c r="C10" s="8"/>
      <c r="D10" s="8"/>
      <c r="E10" s="8"/>
    </row>
    <row r="11" spans="1:8" ht="15.75" thickBot="1" x14ac:dyDescent="0.3">
      <c r="A11" s="8"/>
      <c r="B11" s="8"/>
      <c r="C11" s="8"/>
      <c r="D11" s="8"/>
      <c r="E11" s="8"/>
    </row>
    <row r="12" spans="1:8" x14ac:dyDescent="0.25">
      <c r="A12" s="9" t="s">
        <v>11</v>
      </c>
      <c r="B12" s="10"/>
      <c r="C12" s="8"/>
      <c r="D12" s="8"/>
      <c r="E12" s="8"/>
    </row>
    <row r="13" spans="1:8" x14ac:dyDescent="0.25">
      <c r="A13" s="11" t="s">
        <v>4</v>
      </c>
      <c r="B13" s="12" t="s">
        <v>7</v>
      </c>
      <c r="C13" s="8"/>
      <c r="D13" s="8"/>
      <c r="E13" s="8"/>
    </row>
    <row r="14" spans="1:8" x14ac:dyDescent="0.25">
      <c r="A14" s="4" t="s">
        <v>14</v>
      </c>
      <c r="B14" s="5">
        <v>0</v>
      </c>
      <c r="C14" s="8"/>
      <c r="D14" s="8"/>
      <c r="E14" s="8"/>
    </row>
    <row r="15" spans="1:8" x14ac:dyDescent="0.25">
      <c r="A15" s="13" t="s">
        <v>15</v>
      </c>
      <c r="B15" s="5">
        <v>0</v>
      </c>
      <c r="C15" s="8"/>
      <c r="D15" s="8"/>
      <c r="E15" s="8"/>
    </row>
    <row r="16" spans="1:8" x14ac:dyDescent="0.25">
      <c r="A16" s="4" t="s">
        <v>17</v>
      </c>
      <c r="B16" s="5">
        <v>0</v>
      </c>
      <c r="C16" s="8"/>
      <c r="D16" s="8"/>
      <c r="E16" s="8"/>
    </row>
    <row r="17" spans="1:5" x14ac:dyDescent="0.25">
      <c r="A17" s="4" t="s">
        <v>18</v>
      </c>
      <c r="B17" s="5">
        <v>0</v>
      </c>
      <c r="C17" s="8"/>
      <c r="D17" s="8"/>
      <c r="E17" s="8"/>
    </row>
    <row r="18" spans="1:5" x14ac:dyDescent="0.25">
      <c r="A18" s="4" t="s">
        <v>13</v>
      </c>
      <c r="B18" s="5">
        <v>200</v>
      </c>
      <c r="C18" s="8"/>
      <c r="D18" s="8"/>
      <c r="E18" s="8"/>
    </row>
    <row r="19" spans="1:5" x14ac:dyDescent="0.25">
      <c r="A19" s="4" t="s">
        <v>16</v>
      </c>
      <c r="B19" s="5">
        <v>500</v>
      </c>
      <c r="C19" s="8"/>
      <c r="D19" s="8"/>
      <c r="E19" s="8"/>
    </row>
    <row r="20" spans="1:5" ht="15.75" thickBot="1" x14ac:dyDescent="0.3">
      <c r="A20" s="6" t="s">
        <v>19</v>
      </c>
      <c r="B20" s="7">
        <f>SUM(B14:B19)</f>
        <v>700</v>
      </c>
      <c r="C20" s="8"/>
      <c r="D20" s="8"/>
      <c r="E20" s="8"/>
    </row>
    <row r="21" spans="1:5" ht="15.75" thickBot="1" x14ac:dyDescent="0.3">
      <c r="A21" s="8"/>
      <c r="B21" s="8"/>
      <c r="C21" s="8"/>
      <c r="D21" s="8"/>
      <c r="E21" s="8"/>
    </row>
    <row r="22" spans="1:5" x14ac:dyDescent="0.25">
      <c r="A22" s="14" t="s">
        <v>20</v>
      </c>
      <c r="B22" s="26">
        <f>'Labor Hours'!B2</f>
        <v>6</v>
      </c>
      <c r="C22" s="8"/>
      <c r="D22" s="8"/>
      <c r="E22" s="8"/>
    </row>
    <row r="23" spans="1:5" ht="15.75" thickBot="1" x14ac:dyDescent="0.3">
      <c r="A23" s="6" t="s">
        <v>3</v>
      </c>
      <c r="B23" s="15">
        <f>(B22*B10)+B20</f>
        <v>16450</v>
      </c>
      <c r="C23" s="8"/>
      <c r="D23" s="8"/>
      <c r="E23" s="8"/>
    </row>
    <row r="24" spans="1:5" x14ac:dyDescent="0.25">
      <c r="A24" s="8"/>
      <c r="B24" s="8"/>
      <c r="C24" s="8"/>
      <c r="D24" s="8"/>
      <c r="E24" s="8"/>
    </row>
    <row r="25" spans="1:5" x14ac:dyDescent="0.25">
      <c r="A25" s="8"/>
      <c r="B25" s="8"/>
      <c r="C25" s="8"/>
      <c r="D25" s="8"/>
      <c r="E25" s="8"/>
    </row>
    <row r="26" spans="1:5" x14ac:dyDescent="0.25">
      <c r="A26" s="8"/>
      <c r="B26" s="8"/>
      <c r="C26" s="8"/>
      <c r="D26" s="8"/>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2142-F390-44A6-91E2-6726ED6575D5}">
  <dimension ref="A1:K27"/>
  <sheetViews>
    <sheetView workbookViewId="0">
      <selection activeCell="F1" sqref="F1"/>
    </sheetView>
  </sheetViews>
  <sheetFormatPr defaultRowHeight="15" x14ac:dyDescent="0.25"/>
  <cols>
    <col min="1" max="1" width="25.7109375" customWidth="1"/>
    <col min="4" max="4" width="22.140625" customWidth="1"/>
  </cols>
  <sheetData>
    <row r="1" spans="1:11" ht="30" customHeight="1" thickBot="1" x14ac:dyDescent="0.3">
      <c r="A1" s="17" t="s">
        <v>21</v>
      </c>
      <c r="B1" s="18" t="s">
        <v>7</v>
      </c>
      <c r="C1" s="8"/>
      <c r="D1" s="21" t="s">
        <v>24</v>
      </c>
      <c r="E1" s="36">
        <v>600</v>
      </c>
      <c r="F1" s="8"/>
      <c r="G1" s="8"/>
    </row>
    <row r="2" spans="1:11" ht="15.75" thickBot="1" x14ac:dyDescent="0.3">
      <c r="A2" s="4" t="s">
        <v>22</v>
      </c>
      <c r="B2" s="22">
        <v>200</v>
      </c>
      <c r="C2" s="8"/>
      <c r="D2" s="8"/>
      <c r="E2" s="8"/>
      <c r="F2" s="8"/>
      <c r="G2" s="8"/>
    </row>
    <row r="3" spans="1:11" ht="18" thickBot="1" x14ac:dyDescent="0.3">
      <c r="A3" s="4" t="s">
        <v>32</v>
      </c>
      <c r="B3" s="46">
        <f>E1*E3</f>
        <v>420</v>
      </c>
      <c r="C3" s="8"/>
      <c r="D3" s="42" t="s">
        <v>53</v>
      </c>
      <c r="E3" s="47">
        <v>0.7</v>
      </c>
      <c r="F3" s="8"/>
      <c r="G3" s="8"/>
    </row>
    <row r="4" spans="1:11" ht="29.25" customHeight="1" thickBot="1" x14ac:dyDescent="0.3">
      <c r="A4" s="19" t="s">
        <v>23</v>
      </c>
      <c r="B4" s="20">
        <f>SUM(B2:B3)</f>
        <v>620</v>
      </c>
      <c r="C4" s="8"/>
      <c r="D4" s="8"/>
      <c r="E4" s="8"/>
      <c r="F4" s="8"/>
      <c r="G4" s="8"/>
      <c r="K4" s="16"/>
    </row>
    <row r="5" spans="1:11" ht="15.75" thickBot="1" x14ac:dyDescent="0.3">
      <c r="A5" s="8"/>
      <c r="B5" s="8"/>
      <c r="C5" s="8"/>
      <c r="D5" s="8"/>
      <c r="E5" s="8"/>
      <c r="F5" s="8"/>
      <c r="G5" s="8"/>
    </row>
    <row r="6" spans="1:11" ht="30" customHeight="1" x14ac:dyDescent="0.25">
      <c r="A6" s="17" t="s">
        <v>56</v>
      </c>
      <c r="B6" s="18" t="s">
        <v>7</v>
      </c>
      <c r="C6" s="8"/>
      <c r="D6" s="8"/>
      <c r="E6" s="8"/>
      <c r="F6" s="8"/>
      <c r="G6" s="8"/>
    </row>
    <row r="7" spans="1:11" ht="15.75" thickBot="1" x14ac:dyDescent="0.3">
      <c r="A7" s="4" t="s">
        <v>25</v>
      </c>
      <c r="B7" s="5">
        <v>2000</v>
      </c>
      <c r="C7" s="8"/>
      <c r="D7" s="8"/>
      <c r="E7" s="8"/>
      <c r="F7" s="8"/>
      <c r="G7" s="8"/>
    </row>
    <row r="8" spans="1:11" ht="15.75" thickBot="1" x14ac:dyDescent="0.3">
      <c r="A8" s="4" t="s">
        <v>26</v>
      </c>
      <c r="B8" s="5">
        <v>2200</v>
      </c>
      <c r="C8" s="8"/>
      <c r="D8" s="42" t="s">
        <v>40</v>
      </c>
      <c r="E8" s="56">
        <f>('Labor Hours'!F2+'Labor Hours'!M2)</f>
        <v>4</v>
      </c>
      <c r="F8" s="8"/>
      <c r="G8" s="8"/>
    </row>
    <row r="9" spans="1:11" ht="30.75" thickBot="1" x14ac:dyDescent="0.3">
      <c r="A9" s="37" t="s">
        <v>36</v>
      </c>
      <c r="B9" s="38">
        <v>4</v>
      </c>
      <c r="C9" s="8"/>
      <c r="D9" s="8"/>
      <c r="E9" s="8"/>
      <c r="F9" s="8"/>
      <c r="G9" s="8"/>
    </row>
    <row r="10" spans="1:11" ht="18" thickBot="1" x14ac:dyDescent="0.3">
      <c r="A10" s="4" t="s">
        <v>37</v>
      </c>
      <c r="B10" s="23">
        <f>(B9*E10)*E8</f>
        <v>260.48</v>
      </c>
      <c r="C10" s="8"/>
      <c r="D10" s="42" t="s">
        <v>52</v>
      </c>
      <c r="E10" s="47">
        <v>16.28</v>
      </c>
      <c r="F10" s="8"/>
      <c r="G10" s="8"/>
    </row>
    <row r="11" spans="1:11" ht="30.75" thickBot="1" x14ac:dyDescent="0.3">
      <c r="A11" s="19" t="s">
        <v>27</v>
      </c>
      <c r="B11" s="7">
        <f>SUM(B7:B8)+B10</f>
        <v>4460.4799999999996</v>
      </c>
      <c r="C11" s="8"/>
      <c r="D11" s="8"/>
      <c r="E11" s="8"/>
      <c r="F11" s="8"/>
      <c r="G11" s="8"/>
    </row>
    <row r="12" spans="1:11" ht="15.75" thickBot="1" x14ac:dyDescent="0.3">
      <c r="A12" s="8"/>
      <c r="B12" s="8"/>
      <c r="C12" s="8"/>
      <c r="D12" s="8"/>
      <c r="E12" s="8"/>
      <c r="F12" s="8"/>
      <c r="G12" s="8"/>
    </row>
    <row r="13" spans="1:11" x14ac:dyDescent="0.25">
      <c r="A13" s="25" t="s">
        <v>20</v>
      </c>
      <c r="B13" s="26">
        <f>'Labor Hours'!B2</f>
        <v>6</v>
      </c>
      <c r="C13" s="8"/>
      <c r="D13" s="8"/>
      <c r="E13" s="8"/>
      <c r="F13" s="8"/>
      <c r="G13" s="8"/>
    </row>
    <row r="14" spans="1:11" ht="15.75" thickBot="1" x14ac:dyDescent="0.3">
      <c r="A14" s="6" t="s">
        <v>28</v>
      </c>
      <c r="B14" s="7">
        <f>B11+(B4*B13)</f>
        <v>8180.48</v>
      </c>
      <c r="C14" s="8"/>
      <c r="D14" s="8"/>
      <c r="E14" s="8"/>
      <c r="F14" s="8"/>
      <c r="G14" s="8"/>
    </row>
    <row r="15" spans="1:11" ht="15" customHeight="1" x14ac:dyDescent="0.25">
      <c r="A15" s="8"/>
      <c r="B15" s="8"/>
      <c r="C15" s="8"/>
      <c r="D15" s="8"/>
      <c r="E15" s="8"/>
      <c r="F15" s="8"/>
      <c r="G15" s="8"/>
    </row>
    <row r="16" spans="1:11" x14ac:dyDescent="0.25">
      <c r="A16" s="27" t="s">
        <v>29</v>
      </c>
      <c r="B16" s="8"/>
      <c r="C16" s="8"/>
      <c r="D16" s="8"/>
      <c r="E16" s="8"/>
      <c r="F16" s="8"/>
      <c r="G16" s="8"/>
    </row>
    <row r="17" spans="1:7" x14ac:dyDescent="0.25">
      <c r="A17" s="73" t="s">
        <v>33</v>
      </c>
      <c r="B17" s="76"/>
      <c r="C17" s="76"/>
      <c r="D17" s="76"/>
      <c r="E17" s="76"/>
      <c r="F17" s="76"/>
      <c r="G17" s="8"/>
    </row>
    <row r="18" spans="1:7" x14ac:dyDescent="0.25">
      <c r="A18" s="76"/>
      <c r="B18" s="76"/>
      <c r="C18" s="76"/>
      <c r="D18" s="76"/>
      <c r="E18" s="76"/>
      <c r="F18" s="76"/>
      <c r="G18" s="8"/>
    </row>
    <row r="19" spans="1:7" x14ac:dyDescent="0.25">
      <c r="A19" s="76"/>
      <c r="B19" s="76"/>
      <c r="C19" s="76"/>
      <c r="D19" s="76"/>
      <c r="E19" s="76"/>
      <c r="F19" s="76"/>
      <c r="G19" s="8"/>
    </row>
    <row r="20" spans="1:7" x14ac:dyDescent="0.25">
      <c r="A20" s="76"/>
      <c r="B20" s="76"/>
      <c r="C20" s="76"/>
      <c r="D20" s="76"/>
      <c r="E20" s="76"/>
      <c r="F20" s="76"/>
      <c r="G20" s="8"/>
    </row>
    <row r="21" spans="1:7" x14ac:dyDescent="0.25">
      <c r="A21" s="92" t="s">
        <v>38</v>
      </c>
      <c r="B21" s="76"/>
      <c r="C21" s="76"/>
      <c r="D21" s="76"/>
      <c r="E21" s="76"/>
      <c r="F21" s="76"/>
      <c r="G21" s="8"/>
    </row>
    <row r="22" spans="1:7" x14ac:dyDescent="0.25">
      <c r="A22" s="76"/>
      <c r="B22" s="76"/>
      <c r="C22" s="76"/>
      <c r="D22" s="76"/>
      <c r="E22" s="76"/>
      <c r="F22" s="76"/>
      <c r="G22" s="8"/>
    </row>
    <row r="23" spans="1:7" x14ac:dyDescent="0.25">
      <c r="A23" s="76"/>
      <c r="B23" s="76"/>
      <c r="C23" s="76"/>
      <c r="D23" s="76"/>
      <c r="E23" s="76"/>
      <c r="F23" s="76"/>
      <c r="G23" s="8"/>
    </row>
    <row r="24" spans="1:7" x14ac:dyDescent="0.25">
      <c r="A24" s="76" t="s">
        <v>39</v>
      </c>
      <c r="B24" s="76"/>
      <c r="C24" s="76"/>
      <c r="D24" s="76"/>
      <c r="E24" s="76"/>
      <c r="F24" s="76"/>
      <c r="G24" s="8"/>
    </row>
    <row r="25" spans="1:7" x14ac:dyDescent="0.25">
      <c r="A25" s="76"/>
      <c r="B25" s="76"/>
      <c r="C25" s="76"/>
      <c r="D25" s="76"/>
      <c r="E25" s="76"/>
      <c r="F25" s="76"/>
      <c r="G25" s="8"/>
    </row>
    <row r="26" spans="1:7" x14ac:dyDescent="0.25">
      <c r="A26" s="39"/>
      <c r="B26" s="39"/>
      <c r="C26" s="39"/>
      <c r="D26" s="39"/>
      <c r="E26" s="39"/>
      <c r="F26" s="39"/>
      <c r="G26" s="8"/>
    </row>
    <row r="27" spans="1:7" x14ac:dyDescent="0.25">
      <c r="A27" s="8"/>
      <c r="B27" s="8"/>
      <c r="C27" s="8"/>
      <c r="D27" s="8"/>
      <c r="E27" s="8"/>
      <c r="F27" s="8"/>
      <c r="G27" s="8"/>
    </row>
  </sheetData>
  <mergeCells count="3">
    <mergeCell ref="A17:F20"/>
    <mergeCell ref="A21:F23"/>
    <mergeCell ref="A24:F25"/>
  </mergeCells>
  <pageMargins left="0.7" right="0.7" top="0.75" bottom="0.75" header="0.3" footer="0.3"/>
  <ignoredErrors>
    <ignoredError sqref="B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67BE-DCB4-405E-9361-FE71224DC005}">
  <dimension ref="A1:I25"/>
  <sheetViews>
    <sheetView workbookViewId="0">
      <selection activeCell="G1" sqref="G1"/>
    </sheetView>
  </sheetViews>
  <sheetFormatPr defaultRowHeight="15" x14ac:dyDescent="0.25"/>
  <cols>
    <col min="1" max="1" width="30.140625" customWidth="1"/>
    <col min="2" max="2" width="10.85546875" customWidth="1"/>
    <col min="4" max="4" width="20.42578125" customWidth="1"/>
    <col min="5" max="5" width="7.5703125" customWidth="1"/>
  </cols>
  <sheetData>
    <row r="1" spans="1:9" ht="15.75" thickBot="1" x14ac:dyDescent="0.3">
      <c r="A1" s="25" t="s">
        <v>55</v>
      </c>
      <c r="B1" s="40"/>
      <c r="C1" s="8"/>
      <c r="D1" s="8"/>
      <c r="E1" s="8"/>
      <c r="F1" s="8"/>
      <c r="G1" s="8"/>
      <c r="H1" s="8"/>
      <c r="I1" s="8"/>
    </row>
    <row r="2" spans="1:9" ht="17.25" x14ac:dyDescent="0.25">
      <c r="A2" s="2" t="s">
        <v>57</v>
      </c>
      <c r="B2" s="3" t="s">
        <v>7</v>
      </c>
      <c r="C2" s="8"/>
      <c r="D2" s="50" t="s">
        <v>65</v>
      </c>
      <c r="E2" s="51"/>
      <c r="F2" s="52">
        <v>1690</v>
      </c>
      <c r="G2" s="8"/>
      <c r="H2" s="8"/>
      <c r="I2" s="8"/>
    </row>
    <row r="3" spans="1:9" ht="17.25" x14ac:dyDescent="0.25">
      <c r="A3" s="4" t="s">
        <v>61</v>
      </c>
      <c r="B3" s="24">
        <f>('Labor Hours'!F2+'Labor Hours'!M2)*110</f>
        <v>440</v>
      </c>
      <c r="C3" s="8"/>
      <c r="D3" s="93" t="s">
        <v>66</v>
      </c>
      <c r="E3" s="94"/>
      <c r="F3" s="97">
        <f>QUOTIENT(('Labor Hours'!F2+'Labor Hours'!M2),25)*1690</f>
        <v>0</v>
      </c>
      <c r="G3" s="8"/>
      <c r="H3" s="8"/>
      <c r="I3" s="8"/>
    </row>
    <row r="4" spans="1:9" ht="18" thickBot="1" x14ac:dyDescent="0.3">
      <c r="A4" s="4" t="s">
        <v>62</v>
      </c>
      <c r="B4" s="24">
        <f>F2+F3</f>
        <v>1690</v>
      </c>
      <c r="C4" s="8"/>
      <c r="D4" s="95"/>
      <c r="E4" s="96"/>
      <c r="F4" s="98"/>
      <c r="G4" s="8"/>
      <c r="H4" s="8"/>
      <c r="I4" s="8"/>
    </row>
    <row r="5" spans="1:9" ht="15.75" thickBot="1" x14ac:dyDescent="0.3">
      <c r="A5" s="4" t="s">
        <v>60</v>
      </c>
      <c r="B5" s="24">
        <f>('Labor Hours'!F2+'Labor Hours'!M2)*205</f>
        <v>820</v>
      </c>
      <c r="C5" s="8"/>
      <c r="D5" s="8"/>
      <c r="E5" s="8"/>
      <c r="F5" s="8"/>
      <c r="G5" s="8"/>
      <c r="H5" s="8"/>
      <c r="I5" s="8"/>
    </row>
    <row r="6" spans="1:9" ht="18" thickBot="1" x14ac:dyDescent="0.3">
      <c r="A6" s="4" t="s">
        <v>63</v>
      </c>
      <c r="B6" s="24">
        <f>('Labor Hours'!F2+'Labor Hours'!M2)*E6</f>
        <v>1000</v>
      </c>
      <c r="C6" s="8"/>
      <c r="D6" s="53" t="s">
        <v>67</v>
      </c>
      <c r="E6" s="54">
        <v>250</v>
      </c>
      <c r="F6" s="8"/>
      <c r="G6" s="8"/>
      <c r="H6" s="8"/>
      <c r="I6" s="8"/>
    </row>
    <row r="7" spans="1:9" ht="15.75" thickBot="1" x14ac:dyDescent="0.3">
      <c r="A7" s="4" t="s">
        <v>59</v>
      </c>
      <c r="B7" s="24">
        <f>('Labor Hours'!F2+'Labor Hours'!M2)*E8</f>
        <v>96</v>
      </c>
      <c r="C7" s="8"/>
      <c r="D7" s="8"/>
      <c r="E7" s="8"/>
      <c r="F7" s="8"/>
      <c r="G7" s="8"/>
      <c r="H7" s="8"/>
      <c r="I7" s="8"/>
    </row>
    <row r="8" spans="1:9" ht="15.75" thickBot="1" x14ac:dyDescent="0.3">
      <c r="A8" s="6" t="s">
        <v>64</v>
      </c>
      <c r="B8" s="7">
        <f>SUM(B3:B7)</f>
        <v>4046</v>
      </c>
      <c r="C8" s="8"/>
      <c r="D8" s="53" t="s">
        <v>58</v>
      </c>
      <c r="E8" s="54">
        <v>24</v>
      </c>
      <c r="F8" s="8"/>
      <c r="G8" s="8"/>
      <c r="H8" s="8"/>
      <c r="I8" s="8"/>
    </row>
    <row r="9" spans="1:9" x14ac:dyDescent="0.25">
      <c r="A9" s="8"/>
      <c r="B9" s="8"/>
      <c r="C9" s="8"/>
      <c r="D9" s="8"/>
      <c r="E9" s="8"/>
      <c r="F9" s="8"/>
      <c r="G9" s="8"/>
      <c r="H9" s="8"/>
      <c r="I9" s="8"/>
    </row>
    <row r="10" spans="1:9" x14ac:dyDescent="0.25">
      <c r="A10" s="27" t="s">
        <v>29</v>
      </c>
      <c r="B10" s="8"/>
      <c r="C10" s="8"/>
      <c r="D10" s="8"/>
      <c r="E10" s="8"/>
      <c r="F10" s="8"/>
      <c r="G10" s="8"/>
      <c r="H10" s="8"/>
      <c r="I10" s="8"/>
    </row>
    <row r="11" spans="1:9" x14ac:dyDescent="0.25">
      <c r="A11" s="49" t="s">
        <v>68</v>
      </c>
      <c r="B11" s="8"/>
      <c r="C11" s="8"/>
      <c r="D11" s="8"/>
      <c r="E11" s="8"/>
      <c r="F11" s="8"/>
      <c r="G11" s="8"/>
      <c r="H11" s="8"/>
      <c r="I11" s="8"/>
    </row>
    <row r="12" spans="1:9" x14ac:dyDescent="0.25">
      <c r="A12" s="8" t="s">
        <v>69</v>
      </c>
      <c r="B12" s="8"/>
      <c r="C12" s="8"/>
      <c r="D12" s="8"/>
      <c r="E12" s="8"/>
      <c r="F12" s="8"/>
      <c r="G12" s="8"/>
      <c r="H12" s="8"/>
      <c r="I12" s="8"/>
    </row>
    <row r="13" spans="1:9" x14ac:dyDescent="0.25">
      <c r="A13" s="29" t="s">
        <v>70</v>
      </c>
      <c r="B13" s="8"/>
      <c r="C13" s="8"/>
      <c r="D13" s="8"/>
      <c r="E13" s="8"/>
      <c r="F13" s="8"/>
      <c r="G13" s="8"/>
      <c r="H13" s="8"/>
      <c r="I13" s="8"/>
    </row>
    <row r="14" spans="1:9" x14ac:dyDescent="0.25">
      <c r="A14" s="29" t="s">
        <v>71</v>
      </c>
      <c r="B14" s="8"/>
      <c r="C14" s="8"/>
      <c r="D14" s="8"/>
      <c r="E14" s="8"/>
      <c r="F14" s="8"/>
      <c r="G14" s="8"/>
      <c r="H14" s="8"/>
      <c r="I14" s="8"/>
    </row>
    <row r="15" spans="1:9" x14ac:dyDescent="0.25">
      <c r="A15" s="29" t="s">
        <v>72</v>
      </c>
      <c r="B15" s="8"/>
      <c r="C15" s="8"/>
      <c r="D15" s="8"/>
      <c r="E15" s="8"/>
      <c r="F15" s="8"/>
      <c r="G15" s="8"/>
      <c r="H15" s="8"/>
      <c r="I15" s="8"/>
    </row>
    <row r="16" spans="1:9" x14ac:dyDescent="0.25">
      <c r="A16" s="89" t="s">
        <v>73</v>
      </c>
      <c r="B16" s="73"/>
      <c r="C16" s="73"/>
      <c r="D16" s="73"/>
      <c r="E16" s="73"/>
      <c r="F16" s="73"/>
      <c r="G16" s="73"/>
      <c r="H16" s="73"/>
      <c r="I16" s="8"/>
    </row>
    <row r="17" spans="1:9" x14ac:dyDescent="0.25">
      <c r="A17" s="73"/>
      <c r="B17" s="73"/>
      <c r="C17" s="73"/>
      <c r="D17" s="73"/>
      <c r="E17" s="73"/>
      <c r="F17" s="73"/>
      <c r="G17" s="73"/>
      <c r="H17" s="73"/>
      <c r="I17" s="8"/>
    </row>
    <row r="18" spans="1:9" x14ac:dyDescent="0.25">
      <c r="A18" s="89" t="s">
        <v>74</v>
      </c>
      <c r="B18" s="73"/>
      <c r="C18" s="73"/>
      <c r="D18" s="73"/>
      <c r="E18" s="73"/>
      <c r="F18" s="73"/>
      <c r="G18" s="73"/>
      <c r="H18" s="73"/>
      <c r="I18" s="8"/>
    </row>
    <row r="19" spans="1:9" x14ac:dyDescent="0.25">
      <c r="A19" s="73"/>
      <c r="B19" s="73"/>
      <c r="C19" s="73"/>
      <c r="D19" s="73"/>
      <c r="E19" s="73"/>
      <c r="F19" s="73"/>
      <c r="G19" s="73"/>
      <c r="H19" s="73"/>
      <c r="I19" s="8"/>
    </row>
    <row r="20" spans="1:9" x14ac:dyDescent="0.25">
      <c r="A20" s="89" t="s">
        <v>75</v>
      </c>
      <c r="B20" s="73"/>
      <c r="C20" s="73"/>
      <c r="D20" s="73"/>
      <c r="E20" s="73"/>
      <c r="F20" s="73"/>
      <c r="G20" s="73"/>
      <c r="H20" s="73"/>
      <c r="I20" s="8"/>
    </row>
    <row r="21" spans="1:9" x14ac:dyDescent="0.25">
      <c r="A21" s="73"/>
      <c r="B21" s="73"/>
      <c r="C21" s="73"/>
      <c r="D21" s="73"/>
      <c r="E21" s="73"/>
      <c r="F21" s="73"/>
      <c r="G21" s="73"/>
      <c r="H21" s="73"/>
      <c r="I21" s="8"/>
    </row>
    <row r="22" spans="1:9" x14ac:dyDescent="0.25">
      <c r="A22" s="89" t="s">
        <v>76</v>
      </c>
      <c r="B22" s="73"/>
      <c r="C22" s="73"/>
      <c r="D22" s="73"/>
      <c r="E22" s="73"/>
      <c r="F22" s="73"/>
      <c r="G22" s="73"/>
      <c r="H22" s="73"/>
      <c r="I22" s="8"/>
    </row>
    <row r="23" spans="1:9" x14ac:dyDescent="0.25">
      <c r="A23" s="73"/>
      <c r="B23" s="73"/>
      <c r="C23" s="73"/>
      <c r="D23" s="73"/>
      <c r="E23" s="73"/>
      <c r="F23" s="73"/>
      <c r="G23" s="73"/>
      <c r="H23" s="73"/>
      <c r="I23" s="8"/>
    </row>
    <row r="24" spans="1:9" x14ac:dyDescent="0.25">
      <c r="A24" s="8"/>
      <c r="B24" s="8"/>
      <c r="C24" s="8"/>
      <c r="D24" s="8"/>
      <c r="E24" s="8"/>
      <c r="F24" s="8"/>
      <c r="G24" s="8"/>
      <c r="H24" s="8"/>
      <c r="I24" s="8"/>
    </row>
    <row r="25" spans="1:9" x14ac:dyDescent="0.25">
      <c r="A25" s="8"/>
      <c r="B25" s="8"/>
      <c r="C25" s="8"/>
      <c r="D25" s="8"/>
      <c r="E25" s="8"/>
      <c r="F25" s="8"/>
      <c r="G25" s="8"/>
      <c r="H25" s="8"/>
      <c r="I25" s="8"/>
    </row>
  </sheetData>
  <mergeCells count="6">
    <mergeCell ref="A16:H17"/>
    <mergeCell ref="A18:H19"/>
    <mergeCell ref="A20:H21"/>
    <mergeCell ref="A22:H23"/>
    <mergeCell ref="D3:E4"/>
    <mergeCell ref="F3:F4"/>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Real Wage Calculator</vt:lpstr>
      <vt:lpstr>Labor Hours</vt:lpstr>
      <vt:lpstr>Housing</vt:lpstr>
      <vt:lpstr>Transportation</vt:lpstr>
      <vt:lpstr>H2A Application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Nathaniel</dc:creator>
  <cp:lastModifiedBy>Bruce, Nathaniel</cp:lastModifiedBy>
  <dcterms:created xsi:type="dcterms:W3CDTF">2025-04-03T19:14:07Z</dcterms:created>
  <dcterms:modified xsi:type="dcterms:W3CDTF">2026-02-04T19:08:08Z</dcterms:modified>
</cp:coreProperties>
</file>