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72A0118B-4FDE-4ECF-9DEE-0E3BDD2CF25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Estimated" sheetId="1" r:id="rId1"/>
    <sheet name="Actua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I25" i="4"/>
  <c r="I24" i="4"/>
  <c r="I26" i="1"/>
  <c r="I25" i="1"/>
  <c r="I24" i="1"/>
  <c r="K18" i="1"/>
  <c r="I20" i="1"/>
  <c r="I19" i="1"/>
  <c r="I18" i="1"/>
  <c r="E45" i="4"/>
  <c r="E32" i="1"/>
  <c r="E31" i="1"/>
  <c r="E44" i="4"/>
  <c r="E54" i="4"/>
  <c r="D51" i="4"/>
  <c r="E51" i="4" s="1"/>
  <c r="D50" i="4"/>
  <c r="E50" i="4" s="1"/>
  <c r="D49" i="4"/>
  <c r="E49" i="4" s="1"/>
  <c r="E38" i="4"/>
  <c r="E37" i="4"/>
  <c r="E36" i="4"/>
  <c r="E35" i="4"/>
  <c r="E34" i="4"/>
  <c r="E33" i="4"/>
  <c r="E32" i="4"/>
  <c r="E18" i="4"/>
  <c r="D17" i="4"/>
  <c r="E17" i="4" s="1"/>
  <c r="D16" i="4"/>
  <c r="E16" i="4" s="1"/>
  <c r="D15" i="4"/>
  <c r="E15" i="4" s="1"/>
  <c r="D14" i="4"/>
  <c r="E14" i="4" s="1"/>
  <c r="E13" i="4"/>
  <c r="E12" i="4"/>
  <c r="E11" i="4"/>
  <c r="E10" i="4"/>
  <c r="E9" i="4"/>
  <c r="E8" i="4"/>
  <c r="E7" i="4"/>
  <c r="E6" i="4"/>
  <c r="B27" i="4" l="1"/>
  <c r="E27" i="4" s="1"/>
  <c r="E28" i="4" s="1"/>
  <c r="K9" i="4" l="1"/>
  <c r="K19" i="4" s="1"/>
  <c r="J9" i="4"/>
  <c r="J19" i="4" s="1"/>
  <c r="E53" i="4"/>
  <c r="E55" i="4" s="1"/>
  <c r="I9" i="4"/>
  <c r="I19" i="4" s="1"/>
  <c r="K8" i="4"/>
  <c r="K18" i="4" s="1"/>
  <c r="J8" i="4"/>
  <c r="J18" i="4" s="1"/>
  <c r="I8" i="4"/>
  <c r="I18" i="4" s="1"/>
  <c r="K10" i="4"/>
  <c r="K20" i="4" s="1"/>
  <c r="J10" i="4"/>
  <c r="J20" i="4" s="1"/>
  <c r="I10" i="4"/>
  <c r="I20" i="4" s="1"/>
  <c r="E41" i="1" l="1"/>
  <c r="D38" i="1"/>
  <c r="D37" i="1"/>
  <c r="D36" i="1"/>
  <c r="D16" i="1"/>
  <c r="D17" i="1"/>
  <c r="D14" i="1"/>
  <c r="D15" i="1"/>
  <c r="E9" i="1"/>
  <c r="E26" i="1" l="1"/>
  <c r="E17" i="1"/>
  <c r="E11" i="1" l="1"/>
  <c r="E16" i="1" l="1"/>
  <c r="E12" i="1" l="1"/>
  <c r="E18" i="1" l="1"/>
  <c r="E15" i="1"/>
  <c r="E14" i="1" l="1"/>
  <c r="E13" i="1" l="1"/>
  <c r="E37" i="1"/>
  <c r="E38" i="1"/>
  <c r="E36" i="1"/>
  <c r="E10" i="1"/>
  <c r="E7" i="1"/>
  <c r="E8" i="1"/>
  <c r="E6" i="1"/>
  <c r="E24" i="1"/>
  <c r="E25" i="1"/>
  <c r="E27" i="1"/>
  <c r="E28" i="1"/>
  <c r="E29" i="1"/>
  <c r="E30" i="1"/>
  <c r="B19" i="1" l="1"/>
  <c r="E19" i="1" s="1"/>
  <c r="E20" i="1" s="1"/>
  <c r="J10" i="1" l="1"/>
  <c r="J20" i="1" s="1"/>
  <c r="I8" i="1"/>
  <c r="K8" i="1"/>
  <c r="J9" i="1"/>
  <c r="J19" i="1" s="1"/>
  <c r="K10" i="1"/>
  <c r="K20" i="1" s="1"/>
  <c r="I9" i="1"/>
  <c r="I10" i="1"/>
  <c r="K9" i="1"/>
  <c r="K19" i="1" s="1"/>
  <c r="J8" i="1"/>
  <c r="J18" i="1" s="1"/>
  <c r="E40" i="1"/>
  <c r="E42" i="1" s="1"/>
</calcChain>
</file>

<file path=xl/sharedStrings.xml><?xml version="1.0" encoding="utf-8"?>
<sst xmlns="http://schemas.openxmlformats.org/spreadsheetml/2006/main" count="202" uniqueCount="68">
  <si>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</si>
  <si>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</si>
  <si>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</si>
  <si>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</si>
  <si>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</si>
  <si>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</si>
  <si>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</si>
  <si>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</si>
  <si>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</si>
  <si>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</si>
  <si>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</si>
  <si>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</si>
  <si>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</si>
  <si>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</si>
  <si>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</si>
  <si>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</si>
  <si>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</si>
  <si>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</si>
  <si>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</si>
  <si>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</si>
  <si>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acre</t>
  </si>
  <si>
    <t>hour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</si>
  <si>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</si>
  <si>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</si>
  <si>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</si>
  <si>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</si>
  <si>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</si>
  <si>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</si>
  <si>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year</t>
  </si>
  <si>
    <t>acre inch</t>
  </si>
  <si>
    <t>Total Fixed Costs</t>
  </si>
  <si>
    <t>Yield Dependent Costs</t>
  </si>
  <si>
    <t>Use accompanying irrigation cost calculator to determine your irrigation costs.</t>
  </si>
  <si>
    <t>Tillage/Chisel</t>
  </si>
  <si>
    <t>Sulfur</t>
  </si>
  <si>
    <t>ounce</t>
  </si>
  <si>
    <t>Planting Labor</t>
  </si>
  <si>
    <t>Herbicide -Goal</t>
  </si>
  <si>
    <t>Insecticide-Dipel</t>
  </si>
  <si>
    <t>Insecticide-Warrior II</t>
  </si>
  <si>
    <t>Insectcide-Radiant</t>
  </si>
  <si>
    <t>Transplants</t>
  </si>
  <si>
    <t>pint</t>
  </si>
  <si>
    <t>lb</t>
  </si>
  <si>
    <t>Machine Transplanter</t>
  </si>
  <si>
    <t>Fungicide - chlorothalonil</t>
  </si>
  <si>
    <r>
      <t>Fixed Irrigation Costs</t>
    </r>
    <r>
      <rPr>
        <vertAlign val="superscript"/>
        <sz val="10"/>
        <rFont val="Calibri"/>
        <family val="2"/>
      </rPr>
      <t>2</t>
    </r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</si>
  <si>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</si>
  <si>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</si>
  <si>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</si>
  <si>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</si>
  <si>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</si>
  <si>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&amp; Packing Costs at Expected Yield</t>
    </r>
    <r>
      <rPr>
        <vertAlign val="superscript"/>
        <sz val="10"/>
        <rFont val="Calibri"/>
        <family val="2"/>
      </rPr>
      <t>3</t>
    </r>
  </si>
  <si>
    <r>
      <t>Harvest &amp; Packing Costs at Poor Yield</t>
    </r>
    <r>
      <rPr>
        <vertAlign val="superscript"/>
        <sz val="10"/>
        <rFont val="Calibri"/>
        <family val="2"/>
      </rPr>
      <t>3</t>
    </r>
  </si>
  <si>
    <t>box</t>
  </si>
  <si>
    <t>Yield Assumptions (boxes/A)</t>
  </si>
  <si>
    <t>Price Assumptions ($/box)</t>
  </si>
  <si>
    <t>Yield and price assumptions based on a box weighing 50 lbs.</t>
  </si>
  <si>
    <t>CABBAGE- FRESH MARKET</t>
  </si>
  <si>
    <t xml:space="preserve">Breakeven Price at Different </t>
  </si>
  <si>
    <t>Profit or Loss Per Box On Example Costs</t>
  </si>
  <si>
    <t>Yield Assumptions (Boxes/A)</t>
  </si>
  <si>
    <t>University of Delaware Cooperative Extension Vegetable Crop Budget-2023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</si>
  <si>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Per box cost includes $2.35 for box + $1.10 for harvest and packing labor + $0.55 for ice</t>
    </r>
  </si>
  <si>
    <t>Land Charge</t>
  </si>
  <si>
    <t>Total Costs</t>
  </si>
  <si>
    <t>Expected Gross Revenue at Average Price</t>
  </si>
  <si>
    <t>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</si>
</sst>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6" fillId="0" borderId="0" xfId="0" applyFont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3" fillId="0" borderId="1" xfId="0" applyFont="1" applyBorder="1"/>
    <xf numFmtId="0" fontId="6" fillId="0" borderId="3" xfId="0" applyFont="1" applyBorder="1" applyAlignment="1">
      <alignment horizontal="right"/>
    </xf>
    <xf numFmtId="0" fontId="3" fillId="0" borderId="6" xfId="0" applyFont="1" applyBorder="1"/>
    <xf numFmtId="164" fontId="3" fillId="0" borderId="7" xfId="0" applyNumberFormat="1" applyFont="1" applyBorder="1"/>
    <xf numFmtId="0" fontId="9" fillId="0" borderId="0" xfId="0" applyFont="1"/>
    <xf numFmtId="0" fontId="10" fillId="0" borderId="0" xfId="0" applyFont="1"/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/>
    <xf numFmtId="10" fontId="3" fillId="0" borderId="1" xfId="0" applyNumberFormat="1" applyFont="1" applyBorder="1"/>
    <xf numFmtId="0" fontId="6" fillId="0" borderId="3" xfId="0" applyFont="1" applyBorder="1"/>
    <xf numFmtId="0" fontId="6" fillId="0" borderId="7" xfId="0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4" fillId="0" borderId="0" xfId="0" applyFont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9" fillId="7" borderId="5" xfId="0" applyFont="1" applyFill="1" applyBorder="1"/>
    <xf numFmtId="0" fontId="9" fillId="7" borderId="0" xfId="0" applyFont="1" applyFill="1"/>
    <xf numFmtId="3" fontId="6" fillId="0" borderId="1" xfId="0" applyNumberFormat="1" applyFont="1" applyBorder="1"/>
    <xf numFmtId="0" fontId="15" fillId="7" borderId="0" xfId="0" applyFont="1" applyFill="1"/>
    <xf numFmtId="164" fontId="3" fillId="7" borderId="0" xfId="0" applyNumberFormat="1" applyFont="1" applyFill="1"/>
    <xf numFmtId="4" fontId="3" fillId="0" borderId="0" xfId="0" applyNumberFormat="1" applyFont="1" applyAlignment="1">
      <alignment horizontal="center"/>
    </xf>
    <xf numFmtId="3" fontId="6" fillId="0" borderId="0" xfId="0" applyNumberFormat="1" applyFont="1"/>
    <xf numFmtId="164" fontId="3" fillId="6" borderId="1" xfId="0" applyNumberFormat="1" applyFont="1" applyFill="1" applyBorder="1"/>
    <xf numFmtId="0" fontId="3" fillId="6" borderId="1" xfId="0" applyFont="1" applyFill="1" applyBorder="1"/>
    <xf numFmtId="1" fontId="3" fillId="6" borderId="1" xfId="0" applyNumberFormat="1" applyFont="1" applyFill="1" applyBorder="1"/>
    <xf numFmtId="10" fontId="3" fillId="6" borderId="1" xfId="0" applyNumberFormat="1" applyFont="1" applyFill="1" applyBorder="1"/>
    <xf numFmtId="3" fontId="6" fillId="6" borderId="1" xfId="0" applyNumberFormat="1" applyFont="1" applyFill="1" applyBorder="1"/>
    <xf numFmtId="8" fontId="6" fillId="6" borderId="8" xfId="0" applyNumberFormat="1" applyFont="1" applyFill="1" applyBorder="1" applyAlignment="1">
      <alignment horizontal="center"/>
    </xf>
    <xf numFmtId="164" fontId="6" fillId="6" borderId="8" xfId="0" applyNumberFormat="1" applyFont="1" applyFill="1" applyBorder="1" applyAlignment="1">
      <alignment horizontal="center"/>
    </xf>
    <xf numFmtId="0" fontId="6" fillId="6" borderId="7" xfId="0" applyFont="1" applyFill="1" applyBorder="1"/>
    <xf numFmtId="0" fontId="3" fillId="0" borderId="0" xfId="0" applyFont="1" applyFill="1"/>
    <xf numFmtId="164" fontId="5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workbookViewId="0"/>
  </sheetViews>
  <sheetFormatPr defaultColWidth="9.140625" defaultRowHeight="12.75" x14ac:dyDescent="0.2"/>
  <cols>
    <col min="1" max="1" width="34.71093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5.5703125" style="69" customWidth="1"/>
    <col min="7" max="7" width="12.28515625" style="1" customWidth="1"/>
    <col min="8" max="8" width="12" style="1" customWidth="1"/>
    <col min="9" max="9" width="13.42578125" style="1" bestFit="1" customWidth="1"/>
    <col min="10" max="10" width="10.7109375" style="1" customWidth="1"/>
    <col min="11" max="11" width="13.7109375" style="1" customWidth="1"/>
    <col min="12" max="16384" width="9.140625" style="1"/>
  </cols>
  <sheetData>
    <row r="1" spans="1:12" ht="15.75" x14ac:dyDescent="0.25">
      <c r="A1" s="4" t="s">
        <v>58</v>
      </c>
      <c r="B1" s="5"/>
      <c r="C1" s="5"/>
      <c r="D1" s="5"/>
    </row>
    <row r="2" spans="1:12" ht="15.75" x14ac:dyDescent="0.25">
      <c r="A2" s="31" t="s">
        <v>62</v>
      </c>
      <c r="B2" s="5"/>
      <c r="C2" s="5"/>
      <c r="D2" s="5"/>
    </row>
    <row r="3" spans="1:12" ht="15.75" x14ac:dyDescent="0.25">
      <c r="A3" s="4" t="s">
        <v>0</v>
      </c>
      <c r="B3" s="6"/>
      <c r="D3" s="5"/>
    </row>
    <row r="4" spans="1:12" x14ac:dyDescent="0.2">
      <c r="A4" s="11" t="s">
        <v>1</v>
      </c>
      <c r="B4" s="12"/>
      <c r="C4" s="12"/>
      <c r="D4" s="12"/>
      <c r="E4" s="13"/>
      <c r="I4" s="7"/>
      <c r="J4" s="7"/>
      <c r="K4" s="7"/>
    </row>
    <row r="5" spans="1:12" s="7" customFormat="1" x14ac:dyDescent="0.2">
      <c r="A5" s="26" t="s">
        <v>2</v>
      </c>
      <c r="B5" s="26" t="s">
        <v>3</v>
      </c>
      <c r="C5" s="26" t="s">
        <v>4</v>
      </c>
      <c r="D5" s="26" t="s">
        <v>5</v>
      </c>
      <c r="E5" s="27" t="s">
        <v>6</v>
      </c>
      <c r="F5" s="70"/>
      <c r="G5" s="1"/>
      <c r="H5" s="1"/>
      <c r="I5" s="14"/>
      <c r="J5" s="16" t="s">
        <v>56</v>
      </c>
      <c r="K5" s="19"/>
    </row>
    <row r="6" spans="1:12" x14ac:dyDescent="0.2">
      <c r="A6" s="34" t="s">
        <v>7</v>
      </c>
      <c r="B6" s="34" t="s">
        <v>8</v>
      </c>
      <c r="C6" s="43">
        <v>0.95</v>
      </c>
      <c r="D6" s="34">
        <v>150</v>
      </c>
      <c r="E6" s="15">
        <f t="shared" ref="E6:E12" si="0">(C6*D6)</f>
        <v>142.5</v>
      </c>
      <c r="F6" s="71"/>
      <c r="G6" s="21"/>
      <c r="H6" s="21"/>
      <c r="I6" s="17" t="s">
        <v>9</v>
      </c>
      <c r="J6" s="18" t="s">
        <v>10</v>
      </c>
      <c r="K6" s="17" t="s">
        <v>11</v>
      </c>
    </row>
    <row r="7" spans="1:12" x14ac:dyDescent="0.2">
      <c r="A7" s="34" t="s">
        <v>12</v>
      </c>
      <c r="B7" s="34" t="s">
        <v>8</v>
      </c>
      <c r="C7" s="43">
        <v>0.91</v>
      </c>
      <c r="D7" s="34">
        <v>50</v>
      </c>
      <c r="E7" s="15">
        <f t="shared" si="0"/>
        <v>45.5</v>
      </c>
      <c r="F7" s="71"/>
      <c r="G7" s="20" t="s">
        <v>55</v>
      </c>
      <c r="H7" s="20"/>
      <c r="I7" s="49">
        <v>10.5</v>
      </c>
      <c r="J7" s="50">
        <v>9</v>
      </c>
      <c r="K7" s="49">
        <v>7.5</v>
      </c>
    </row>
    <row r="8" spans="1:12" x14ac:dyDescent="0.2">
      <c r="A8" s="34" t="s">
        <v>13</v>
      </c>
      <c r="B8" s="34" t="s">
        <v>8</v>
      </c>
      <c r="C8" s="43">
        <v>0.54</v>
      </c>
      <c r="D8" s="34">
        <v>50</v>
      </c>
      <c r="E8" s="15">
        <f t="shared" si="0"/>
        <v>27</v>
      </c>
      <c r="F8" s="71"/>
      <c r="G8" s="47" t="s">
        <v>14</v>
      </c>
      <c r="H8" s="48">
        <v>800</v>
      </c>
      <c r="I8" s="15">
        <f>(I$7*$H$8)-$E$20-$E$32-$E36</f>
        <v>3180.7160000000003</v>
      </c>
      <c r="J8" s="15">
        <f>(J$7*$H$8)-$E$20-$E$32-$E36</f>
        <v>1980.7160000000003</v>
      </c>
      <c r="K8" s="15">
        <f>(K$7*$H$8)-$E$20-$E$32-$E36</f>
        <v>780.71599999999989</v>
      </c>
    </row>
    <row r="9" spans="1:12" x14ac:dyDescent="0.2">
      <c r="A9" s="34" t="s">
        <v>15</v>
      </c>
      <c r="B9" s="34" t="s">
        <v>16</v>
      </c>
      <c r="C9" s="43">
        <v>57</v>
      </c>
      <c r="D9" s="34">
        <v>1</v>
      </c>
      <c r="E9" s="15">
        <f>(C9*D9)/3</f>
        <v>19</v>
      </c>
      <c r="F9" s="71"/>
      <c r="G9" s="47" t="s">
        <v>17</v>
      </c>
      <c r="H9" s="48">
        <v>625</v>
      </c>
      <c r="I9" s="15">
        <f t="shared" ref="I9:K10" si="1">(I$7*$H9)-$E$20-$E$32-$E37</f>
        <v>2043.2160000000003</v>
      </c>
      <c r="J9" s="15">
        <f t="shared" si="1"/>
        <v>1105.7159999999999</v>
      </c>
      <c r="K9" s="15">
        <f t="shared" si="1"/>
        <v>168.21599999999989</v>
      </c>
    </row>
    <row r="10" spans="1:12" x14ac:dyDescent="0.2">
      <c r="A10" s="34" t="s">
        <v>18</v>
      </c>
      <c r="B10" s="34" t="s">
        <v>8</v>
      </c>
      <c r="C10" s="43">
        <v>1.74</v>
      </c>
      <c r="D10" s="34">
        <v>1.5</v>
      </c>
      <c r="E10" s="15">
        <f t="shared" si="0"/>
        <v>2.61</v>
      </c>
      <c r="F10" s="71"/>
      <c r="G10" s="47" t="s">
        <v>19</v>
      </c>
      <c r="H10" s="48">
        <v>450</v>
      </c>
      <c r="I10" s="15">
        <f t="shared" si="1"/>
        <v>905.71599999999989</v>
      </c>
      <c r="J10" s="15">
        <f t="shared" si="1"/>
        <v>230.71599999999989</v>
      </c>
      <c r="K10" s="15">
        <f t="shared" si="1"/>
        <v>-444.28400000000011</v>
      </c>
    </row>
    <row r="11" spans="1:12" x14ac:dyDescent="0.2">
      <c r="A11" s="34" t="s">
        <v>34</v>
      </c>
      <c r="B11" s="34" t="s">
        <v>8</v>
      </c>
      <c r="C11" s="43">
        <v>0.65</v>
      </c>
      <c r="D11" s="34">
        <v>20</v>
      </c>
      <c r="E11" s="15">
        <f t="shared" si="0"/>
        <v>13</v>
      </c>
      <c r="F11" s="71"/>
      <c r="G11" s="21"/>
      <c r="H11" s="21"/>
      <c r="I11" s="9"/>
      <c r="J11" s="9"/>
      <c r="K11" s="9"/>
    </row>
    <row r="12" spans="1:12" x14ac:dyDescent="0.2">
      <c r="A12" s="34" t="s">
        <v>41</v>
      </c>
      <c r="B12" s="44">
        <v>1000</v>
      </c>
      <c r="C12" s="43">
        <v>30</v>
      </c>
      <c r="D12" s="34">
        <v>15</v>
      </c>
      <c r="E12" s="15">
        <f t="shared" si="0"/>
        <v>450</v>
      </c>
      <c r="F12" s="71"/>
      <c r="G12" s="1" t="s">
        <v>57</v>
      </c>
    </row>
    <row r="13" spans="1:12" x14ac:dyDescent="0.2">
      <c r="A13" s="34" t="s">
        <v>37</v>
      </c>
      <c r="B13" s="34" t="s">
        <v>42</v>
      </c>
      <c r="C13" s="43">
        <v>7.25</v>
      </c>
      <c r="D13" s="34">
        <v>1.4</v>
      </c>
      <c r="E13" s="15">
        <f t="shared" ref="E13:E15" si="2">(C13*D13)</f>
        <v>10.149999999999999</v>
      </c>
      <c r="F13" s="71"/>
    </row>
    <row r="14" spans="1:12" ht="15.75" x14ac:dyDescent="0.25">
      <c r="A14" s="34" t="s">
        <v>38</v>
      </c>
      <c r="B14" s="34" t="s">
        <v>43</v>
      </c>
      <c r="C14" s="43">
        <v>16.5</v>
      </c>
      <c r="D14" s="34">
        <f>1*8</f>
        <v>8</v>
      </c>
      <c r="E14" s="15">
        <f t="shared" si="2"/>
        <v>132</v>
      </c>
      <c r="F14" s="71"/>
      <c r="G14"/>
      <c r="H14" s="51" t="s">
        <v>60</v>
      </c>
      <c r="I14"/>
      <c r="J14"/>
      <c r="K14"/>
      <c r="L14"/>
    </row>
    <row r="15" spans="1:12" x14ac:dyDescent="0.2">
      <c r="A15" s="34" t="s">
        <v>39</v>
      </c>
      <c r="B15" s="34" t="s">
        <v>35</v>
      </c>
      <c r="C15" s="43">
        <v>1.88</v>
      </c>
      <c r="D15" s="34">
        <f>1.3*5</f>
        <v>6.5</v>
      </c>
      <c r="E15" s="15">
        <f t="shared" si="2"/>
        <v>12.219999999999999</v>
      </c>
      <c r="F15" s="72"/>
      <c r="I15" s="14"/>
      <c r="J15" s="16" t="s">
        <v>56</v>
      </c>
      <c r="K15" s="19"/>
      <c r="L15"/>
    </row>
    <row r="16" spans="1:12" x14ac:dyDescent="0.2">
      <c r="A16" s="34" t="s">
        <v>40</v>
      </c>
      <c r="B16" s="34" t="s">
        <v>35</v>
      </c>
      <c r="C16" s="43">
        <v>7.34</v>
      </c>
      <c r="D16" s="34">
        <f>8*7.5</f>
        <v>60</v>
      </c>
      <c r="E16" s="15">
        <f>C16*D16</f>
        <v>440.4</v>
      </c>
      <c r="F16" s="71"/>
      <c r="G16"/>
      <c r="H16"/>
      <c r="I16" s="52" t="s">
        <v>9</v>
      </c>
      <c r="J16" s="53" t="s">
        <v>10</v>
      </c>
      <c r="K16" s="52" t="s">
        <v>11</v>
      </c>
      <c r="L16"/>
    </row>
    <row r="17" spans="1:12" x14ac:dyDescent="0.2">
      <c r="A17" s="34" t="s">
        <v>45</v>
      </c>
      <c r="B17" s="34" t="s">
        <v>42</v>
      </c>
      <c r="C17" s="43">
        <v>3.56</v>
      </c>
      <c r="D17" s="34">
        <f>8*1.5</f>
        <v>12</v>
      </c>
      <c r="E17" s="15">
        <f>C17*D17</f>
        <v>42.72</v>
      </c>
      <c r="F17" s="71"/>
      <c r="G17" s="54" t="s">
        <v>55</v>
      </c>
      <c r="H17" s="55"/>
      <c r="I17" s="49">
        <v>10.5</v>
      </c>
      <c r="J17" s="50">
        <v>9</v>
      </c>
      <c r="K17" s="49">
        <v>7.5</v>
      </c>
      <c r="L17"/>
    </row>
    <row r="18" spans="1:12" x14ac:dyDescent="0.2">
      <c r="A18" s="34" t="s">
        <v>36</v>
      </c>
      <c r="B18" s="34" t="s">
        <v>21</v>
      </c>
      <c r="C18" s="43">
        <v>16.55</v>
      </c>
      <c r="D18" s="34">
        <v>15</v>
      </c>
      <c r="E18" s="15">
        <f>C18*D18</f>
        <v>248.25</v>
      </c>
      <c r="F18" s="71"/>
      <c r="G18" s="47" t="s">
        <v>14</v>
      </c>
      <c r="H18" s="56">
        <v>800</v>
      </c>
      <c r="I18" s="43">
        <f>I8/$H$8</f>
        <v>3.9758950000000004</v>
      </c>
      <c r="J18" s="43">
        <f>J8/$H$8</f>
        <v>2.4758950000000004</v>
      </c>
      <c r="K18" s="43">
        <f>K8/$H$8</f>
        <v>0.97589499999999985</v>
      </c>
      <c r="L18"/>
    </row>
    <row r="19" spans="1:12" ht="15" x14ac:dyDescent="0.2">
      <c r="A19" s="34" t="s">
        <v>48</v>
      </c>
      <c r="B19" s="43">
        <f>SUM(E6:E18)</f>
        <v>1585.3500000000001</v>
      </c>
      <c r="C19" s="45">
        <v>6</v>
      </c>
      <c r="D19" s="46">
        <v>0.08</v>
      </c>
      <c r="E19" s="15">
        <f>B19*(C19/12)*D19</f>
        <v>63.414000000000009</v>
      </c>
      <c r="F19" s="71"/>
      <c r="G19" s="47" t="s">
        <v>17</v>
      </c>
      <c r="H19" s="56">
        <v>625</v>
      </c>
      <c r="I19" s="43">
        <f>I9/$H$9</f>
        <v>3.2691456000000008</v>
      </c>
      <c r="J19" s="43">
        <f>J9/$H$9</f>
        <v>1.7691455999999999</v>
      </c>
      <c r="K19" s="43">
        <f>K9/$H$9</f>
        <v>0.26914559999999982</v>
      </c>
      <c r="L19"/>
    </row>
    <row r="20" spans="1:12" x14ac:dyDescent="0.2">
      <c r="A20" s="35" t="s">
        <v>22</v>
      </c>
      <c r="B20" s="36"/>
      <c r="C20" s="36"/>
      <c r="D20" s="36"/>
      <c r="E20" s="37">
        <f>SUM(E6:E19)</f>
        <v>1648.7640000000001</v>
      </c>
      <c r="F20" s="71"/>
      <c r="G20" s="47" t="s">
        <v>19</v>
      </c>
      <c r="H20" s="56">
        <v>450</v>
      </c>
      <c r="I20" s="43">
        <f>I10/$H$10</f>
        <v>2.0127022222222219</v>
      </c>
      <c r="J20" s="43">
        <f>J10/$H$10</f>
        <v>0.51270222222222195</v>
      </c>
      <c r="K20" s="43">
        <f t="shared" ref="K20" si="3">K10/$H$10</f>
        <v>-0.98729777777777805</v>
      </c>
      <c r="L20"/>
    </row>
    <row r="21" spans="1:12" x14ac:dyDescent="0.2">
      <c r="A21" s="32"/>
      <c r="E21" s="33"/>
      <c r="F21" s="71"/>
      <c r="G21"/>
      <c r="H21"/>
      <c r="I21"/>
      <c r="J21"/>
      <c r="K21"/>
      <c r="L21"/>
    </row>
    <row r="22" spans="1:12" x14ac:dyDescent="0.2">
      <c r="A22" s="38" t="s">
        <v>23</v>
      </c>
      <c r="B22" s="39"/>
      <c r="C22" s="39"/>
      <c r="D22" s="39"/>
      <c r="E22" s="39"/>
      <c r="F22" s="71"/>
      <c r="G22" s="57" t="s">
        <v>59</v>
      </c>
      <c r="H22" s="55"/>
      <c r="I22" s="55"/>
      <c r="J22"/>
      <c r="K22"/>
      <c r="L22"/>
    </row>
    <row r="23" spans="1:12" x14ac:dyDescent="0.2">
      <c r="A23" s="40" t="s">
        <v>2</v>
      </c>
      <c r="B23" s="40" t="s">
        <v>3</v>
      </c>
      <c r="C23" s="40" t="s">
        <v>4</v>
      </c>
      <c r="D23" s="40" t="s">
        <v>5</v>
      </c>
      <c r="E23" s="41" t="s">
        <v>6</v>
      </c>
      <c r="F23" s="71"/>
      <c r="G23" s="54" t="s">
        <v>61</v>
      </c>
      <c r="H23" s="55"/>
      <c r="I23" s="58"/>
      <c r="J23"/>
      <c r="K23"/>
      <c r="L23"/>
    </row>
    <row r="24" spans="1:12" x14ac:dyDescent="0.2">
      <c r="A24" s="34" t="s">
        <v>24</v>
      </c>
      <c r="B24" s="34" t="s">
        <v>25</v>
      </c>
      <c r="C24" s="43">
        <v>9.24</v>
      </c>
      <c r="D24" s="34">
        <v>1</v>
      </c>
      <c r="E24" s="15">
        <f>C24*D24</f>
        <v>9.24</v>
      </c>
      <c r="F24" s="71"/>
      <c r="G24" s="47" t="s">
        <v>14</v>
      </c>
      <c r="H24" s="56">
        <v>800</v>
      </c>
      <c r="I24" s="43">
        <f>$E$40/H24</f>
        <v>5.6491049999999996</v>
      </c>
      <c r="J24"/>
      <c r="K24"/>
      <c r="L24"/>
    </row>
    <row r="25" spans="1:12" x14ac:dyDescent="0.2">
      <c r="A25" s="34" t="s">
        <v>26</v>
      </c>
      <c r="B25" s="34" t="s">
        <v>25</v>
      </c>
      <c r="C25" s="43">
        <v>10.220000000000001</v>
      </c>
      <c r="D25" s="34">
        <v>8</v>
      </c>
      <c r="E25" s="15">
        <f t="shared" ref="E25:E30" si="4">C25*D25</f>
        <v>81.760000000000005</v>
      </c>
      <c r="F25" s="71"/>
      <c r="G25" s="47" t="s">
        <v>17</v>
      </c>
      <c r="H25" s="56">
        <v>625</v>
      </c>
      <c r="I25" s="43">
        <f>$E$40/H25</f>
        <v>7.2308543999999992</v>
      </c>
      <c r="J25"/>
      <c r="K25"/>
      <c r="L25"/>
    </row>
    <row r="26" spans="1:12" x14ac:dyDescent="0.2">
      <c r="A26" s="34" t="s">
        <v>44</v>
      </c>
      <c r="B26" s="34" t="s">
        <v>20</v>
      </c>
      <c r="C26" s="43">
        <v>18.7</v>
      </c>
      <c r="D26" s="34">
        <v>1</v>
      </c>
      <c r="E26" s="15">
        <f>C26*D26</f>
        <v>18.7</v>
      </c>
      <c r="F26" s="71"/>
      <c r="G26" s="47" t="s">
        <v>19</v>
      </c>
      <c r="H26" s="56">
        <v>450</v>
      </c>
      <c r="I26" s="43">
        <f>$E$40/H26</f>
        <v>10.042853333333333</v>
      </c>
      <c r="J26"/>
      <c r="K26"/>
      <c r="L26"/>
    </row>
    <row r="27" spans="1:12" x14ac:dyDescent="0.2">
      <c r="A27" s="34" t="s">
        <v>33</v>
      </c>
      <c r="B27" s="34" t="s">
        <v>20</v>
      </c>
      <c r="C27" s="43">
        <v>23.87</v>
      </c>
      <c r="D27" s="34">
        <v>1</v>
      </c>
      <c r="E27" s="15">
        <f t="shared" si="4"/>
        <v>23.87</v>
      </c>
      <c r="F27" s="71"/>
    </row>
    <row r="28" spans="1:12" x14ac:dyDescent="0.2">
      <c r="A28" s="34" t="s">
        <v>27</v>
      </c>
      <c r="B28" s="34" t="s">
        <v>20</v>
      </c>
      <c r="C28" s="43">
        <v>19.91</v>
      </c>
      <c r="D28" s="34">
        <v>1</v>
      </c>
      <c r="E28" s="15">
        <f t="shared" si="4"/>
        <v>19.91</v>
      </c>
      <c r="F28" s="71"/>
    </row>
    <row r="29" spans="1:12" ht="15" x14ac:dyDescent="0.2">
      <c r="A29" s="34" t="s">
        <v>46</v>
      </c>
      <c r="B29" s="34" t="s">
        <v>28</v>
      </c>
      <c r="C29" s="43">
        <v>122.64</v>
      </c>
      <c r="D29" s="34">
        <v>0.5</v>
      </c>
      <c r="E29" s="15">
        <f t="shared" si="4"/>
        <v>61.32</v>
      </c>
      <c r="F29" s="71"/>
    </row>
    <row r="30" spans="1:12" ht="15" x14ac:dyDescent="0.2">
      <c r="A30" s="34" t="s">
        <v>47</v>
      </c>
      <c r="B30" s="34" t="s">
        <v>29</v>
      </c>
      <c r="C30" s="43">
        <v>7.68</v>
      </c>
      <c r="D30" s="34">
        <v>4</v>
      </c>
      <c r="E30" s="15">
        <f t="shared" si="4"/>
        <v>30.72</v>
      </c>
      <c r="F30" s="71"/>
    </row>
    <row r="31" spans="1:12" x14ac:dyDescent="0.2">
      <c r="A31" s="34" t="s">
        <v>64</v>
      </c>
      <c r="B31" s="34" t="s">
        <v>20</v>
      </c>
      <c r="C31" s="43">
        <v>125</v>
      </c>
      <c r="D31" s="34">
        <v>1</v>
      </c>
      <c r="E31" s="15">
        <f t="shared" ref="E31" si="5">C31*D31</f>
        <v>125</v>
      </c>
      <c r="F31" s="71"/>
    </row>
    <row r="32" spans="1:12" x14ac:dyDescent="0.2">
      <c r="A32" s="35" t="s">
        <v>30</v>
      </c>
      <c r="B32" s="36"/>
      <c r="C32" s="36"/>
      <c r="D32" s="36"/>
      <c r="E32" s="37">
        <f>SUM(E24:E31)</f>
        <v>370.52</v>
      </c>
    </row>
    <row r="33" spans="1:12" x14ac:dyDescent="0.2">
      <c r="A33" s="32"/>
      <c r="E33" s="33"/>
      <c r="F33" s="70"/>
    </row>
    <row r="34" spans="1:12" x14ac:dyDescent="0.2">
      <c r="A34" s="38" t="s">
        <v>31</v>
      </c>
      <c r="B34" s="39"/>
      <c r="C34" s="39"/>
      <c r="D34" s="39"/>
      <c r="E34" s="39"/>
      <c r="F34" s="71"/>
    </row>
    <row r="35" spans="1:12" x14ac:dyDescent="0.2">
      <c r="A35" s="40" t="s">
        <v>2</v>
      </c>
      <c r="B35" s="40" t="s">
        <v>3</v>
      </c>
      <c r="C35" s="40" t="s">
        <v>4</v>
      </c>
      <c r="D35" s="40" t="s">
        <v>5</v>
      </c>
      <c r="E35" s="41" t="s">
        <v>6</v>
      </c>
      <c r="F35" s="71"/>
    </row>
    <row r="36" spans="1:12" ht="15" x14ac:dyDescent="0.2">
      <c r="A36" s="34" t="s">
        <v>51</v>
      </c>
      <c r="B36" s="34" t="s">
        <v>54</v>
      </c>
      <c r="C36" s="43">
        <v>4</v>
      </c>
      <c r="D36" s="42">
        <f>H8</f>
        <v>800</v>
      </c>
      <c r="E36" s="15">
        <f>C36*D36</f>
        <v>3200</v>
      </c>
      <c r="F36" s="71"/>
    </row>
    <row r="37" spans="1:12" ht="15" x14ac:dyDescent="0.2">
      <c r="A37" s="34" t="s">
        <v>52</v>
      </c>
      <c r="B37" s="34" t="s">
        <v>54</v>
      </c>
      <c r="C37" s="43">
        <v>4</v>
      </c>
      <c r="D37" s="42">
        <f>H9</f>
        <v>625</v>
      </c>
      <c r="E37" s="15">
        <f>C37*D37</f>
        <v>2500</v>
      </c>
      <c r="F37" s="71"/>
    </row>
    <row r="38" spans="1:12" ht="15" x14ac:dyDescent="0.2">
      <c r="A38" s="34" t="s">
        <v>53</v>
      </c>
      <c r="B38" s="34" t="s">
        <v>54</v>
      </c>
      <c r="C38" s="43">
        <v>4</v>
      </c>
      <c r="D38" s="42">
        <f>H10</f>
        <v>450</v>
      </c>
      <c r="E38" s="15">
        <f>C38*D38</f>
        <v>1800</v>
      </c>
      <c r="F38" s="71"/>
    </row>
    <row r="39" spans="1:12" x14ac:dyDescent="0.2">
      <c r="E39" s="9"/>
      <c r="F39" s="71"/>
    </row>
    <row r="40" spans="1:12" x14ac:dyDescent="0.2">
      <c r="A40" s="28" t="s">
        <v>65</v>
      </c>
      <c r="B40" s="29"/>
      <c r="C40" s="36"/>
      <c r="D40" s="36"/>
      <c r="E40" s="22">
        <f>E20+E32+E37</f>
        <v>4519.2839999999997</v>
      </c>
      <c r="F40" s="71"/>
    </row>
    <row r="41" spans="1:12" x14ac:dyDescent="0.2">
      <c r="A41" s="28" t="s">
        <v>66</v>
      </c>
      <c r="B41" s="29"/>
      <c r="C41" s="36"/>
      <c r="D41" s="36"/>
      <c r="E41" s="22">
        <f>(J7*H9)</f>
        <v>5625</v>
      </c>
      <c r="F41" s="71"/>
    </row>
    <row r="42" spans="1:12" x14ac:dyDescent="0.2">
      <c r="A42" s="28" t="s">
        <v>67</v>
      </c>
      <c r="B42" s="30"/>
      <c r="C42" s="23"/>
      <c r="D42" s="23"/>
      <c r="E42" s="24">
        <f>SUM(E41-E40)</f>
        <v>1105.7160000000003</v>
      </c>
      <c r="F42" s="71"/>
    </row>
    <row r="43" spans="1:12" x14ac:dyDescent="0.2">
      <c r="F43" s="71"/>
    </row>
    <row r="44" spans="1:12" ht="15" x14ac:dyDescent="0.2">
      <c r="A44" s="25" t="s">
        <v>49</v>
      </c>
      <c r="F44" s="71"/>
    </row>
    <row r="45" spans="1:12" x14ac:dyDescent="0.2">
      <c r="F45" s="71"/>
      <c r="G45" s="10"/>
      <c r="H45" s="10"/>
      <c r="I45" s="10"/>
      <c r="J45" s="10"/>
      <c r="K45" s="10"/>
    </row>
    <row r="46" spans="1:12" ht="15" x14ac:dyDescent="0.2">
      <c r="A46" s="25" t="s">
        <v>50</v>
      </c>
      <c r="B46" s="2"/>
      <c r="C46" s="2"/>
      <c r="D46" s="2"/>
      <c r="E46" s="3"/>
      <c r="F46" s="71"/>
      <c r="G46" s="10"/>
      <c r="H46" s="10"/>
      <c r="I46" s="10"/>
      <c r="J46" s="10"/>
      <c r="K46" s="10"/>
      <c r="L46" s="10"/>
    </row>
    <row r="47" spans="1:12" x14ac:dyDescent="0.2">
      <c r="A47" s="1" t="s">
        <v>32</v>
      </c>
      <c r="F47" s="71"/>
      <c r="L47" s="10"/>
    </row>
    <row r="48" spans="1:12" x14ac:dyDescent="0.2">
      <c r="F48" s="71"/>
      <c r="L48" s="10"/>
    </row>
    <row r="49" spans="1:12" ht="15" x14ac:dyDescent="0.2">
      <c r="A49" s="1" t="s">
        <v>63</v>
      </c>
      <c r="F49" s="71"/>
      <c r="L49" s="10"/>
    </row>
    <row r="50" spans="1:12" x14ac:dyDescent="0.2">
      <c r="F50" s="71"/>
      <c r="L50" s="10"/>
    </row>
    <row r="51" spans="1:12" x14ac:dyDescent="0.2">
      <c r="F51" s="73"/>
      <c r="L51" s="10"/>
    </row>
    <row r="52" spans="1:12" x14ac:dyDescent="0.2">
      <c r="L52" s="10"/>
    </row>
    <row r="53" spans="1:12" x14ac:dyDescent="0.2">
      <c r="L53" s="10"/>
    </row>
    <row r="54" spans="1:12" x14ac:dyDescent="0.2">
      <c r="L54" s="10"/>
    </row>
    <row r="55" spans="1:12" x14ac:dyDescent="0.2">
      <c r="L55" s="10"/>
    </row>
    <row r="56" spans="1:12" x14ac:dyDescent="0.2">
      <c r="L56" s="10"/>
    </row>
    <row r="57" spans="1:12" x14ac:dyDescent="0.2">
      <c r="L57" s="10"/>
    </row>
    <row r="58" spans="1:12" x14ac:dyDescent="0.2">
      <c r="L58" s="10"/>
    </row>
    <row r="59" spans="1:12" x14ac:dyDescent="0.2">
      <c r="L59" s="10"/>
    </row>
  </sheetData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6EB7-8972-4421-8E1B-5502EDB73C22}">
  <sheetPr>
    <pageSetUpPr fitToPage="1"/>
  </sheetPr>
  <dimension ref="A1:L72"/>
  <sheetViews>
    <sheetView workbookViewId="0"/>
  </sheetViews>
  <sheetFormatPr defaultColWidth="9.140625" defaultRowHeight="12.75" x14ac:dyDescent="0.2"/>
  <cols>
    <col min="1" max="1" width="34.71093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5.5703125" style="1" customWidth="1"/>
    <col min="7" max="7" width="12.28515625" style="1" customWidth="1"/>
    <col min="8" max="8" width="12" style="1" customWidth="1"/>
    <col min="9" max="9" width="13.42578125" style="1" bestFit="1" customWidth="1"/>
    <col min="10" max="10" width="10.7109375" style="1" customWidth="1"/>
    <col min="11" max="11" width="13.7109375" style="1" customWidth="1"/>
    <col min="12" max="16384" width="9.140625" style="1"/>
  </cols>
  <sheetData>
    <row r="1" spans="1:12" ht="15.75" x14ac:dyDescent="0.25">
      <c r="A1" s="4" t="s">
        <v>58</v>
      </c>
      <c r="B1" s="5"/>
      <c r="C1" s="5"/>
      <c r="D1" s="5"/>
    </row>
    <row r="2" spans="1:12" ht="15.75" x14ac:dyDescent="0.25">
      <c r="A2" s="31" t="s">
        <v>62</v>
      </c>
      <c r="B2" s="5"/>
      <c r="C2" s="5"/>
      <c r="D2" s="5"/>
    </row>
    <row r="3" spans="1:12" ht="15.75" x14ac:dyDescent="0.25">
      <c r="A3" s="4" t="s">
        <v>0</v>
      </c>
      <c r="B3" s="6"/>
      <c r="D3" s="5"/>
    </row>
    <row r="4" spans="1:12" x14ac:dyDescent="0.2">
      <c r="A4" s="11" t="s">
        <v>1</v>
      </c>
      <c r="B4" s="12"/>
      <c r="C4" s="12"/>
      <c r="D4" s="12"/>
      <c r="E4" s="13"/>
      <c r="I4" s="7"/>
      <c r="J4" s="7"/>
      <c r="K4" s="7"/>
    </row>
    <row r="5" spans="1:12" s="7" customFormat="1" x14ac:dyDescent="0.2">
      <c r="A5" s="26" t="s">
        <v>2</v>
      </c>
      <c r="B5" s="26" t="s">
        <v>3</v>
      </c>
      <c r="C5" s="26" t="s">
        <v>4</v>
      </c>
      <c r="D5" s="26" t="s">
        <v>5</v>
      </c>
      <c r="E5" s="27" t="s">
        <v>6</v>
      </c>
      <c r="F5" s="8"/>
      <c r="G5" s="1"/>
      <c r="H5" s="1"/>
      <c r="I5" s="14"/>
      <c r="J5" s="16" t="s">
        <v>56</v>
      </c>
      <c r="K5" s="19"/>
    </row>
    <row r="6" spans="1:12" x14ac:dyDescent="0.2">
      <c r="A6" s="34" t="s">
        <v>7</v>
      </c>
      <c r="B6" s="34" t="s">
        <v>8</v>
      </c>
      <c r="C6" s="61">
        <v>0.95</v>
      </c>
      <c r="D6" s="62">
        <v>150</v>
      </c>
      <c r="E6" s="15">
        <f t="shared" ref="E6:E15" si="0">(C6*D6)</f>
        <v>142.5</v>
      </c>
      <c r="F6" s="9"/>
      <c r="G6" s="21"/>
      <c r="H6" s="21"/>
      <c r="I6" s="17" t="s">
        <v>9</v>
      </c>
      <c r="J6" s="18" t="s">
        <v>10</v>
      </c>
      <c r="K6" s="17" t="s">
        <v>11</v>
      </c>
    </row>
    <row r="7" spans="1:12" x14ac:dyDescent="0.2">
      <c r="A7" s="34" t="s">
        <v>12</v>
      </c>
      <c r="B7" s="34" t="s">
        <v>8</v>
      </c>
      <c r="C7" s="61">
        <v>0.91</v>
      </c>
      <c r="D7" s="62">
        <v>50</v>
      </c>
      <c r="E7" s="15">
        <f t="shared" si="0"/>
        <v>45.5</v>
      </c>
      <c r="F7" s="9"/>
      <c r="G7" s="20" t="s">
        <v>55</v>
      </c>
      <c r="H7" s="20"/>
      <c r="I7" s="66">
        <v>10.5</v>
      </c>
      <c r="J7" s="67">
        <v>9</v>
      </c>
      <c r="K7" s="66">
        <v>7.5</v>
      </c>
    </row>
    <row r="8" spans="1:12" x14ac:dyDescent="0.2">
      <c r="A8" s="34" t="s">
        <v>13</v>
      </c>
      <c r="B8" s="34" t="s">
        <v>8</v>
      </c>
      <c r="C8" s="61">
        <v>0.54</v>
      </c>
      <c r="D8" s="62">
        <v>50</v>
      </c>
      <c r="E8" s="15">
        <f t="shared" si="0"/>
        <v>27</v>
      </c>
      <c r="F8" s="9"/>
      <c r="G8" s="47" t="s">
        <v>14</v>
      </c>
      <c r="H8" s="68">
        <v>800</v>
      </c>
      <c r="I8" s="15">
        <f>(I$7*$H$8)-$E$28-$E$45-$E49</f>
        <v>3180.7160000000003</v>
      </c>
      <c r="J8" s="15">
        <f>(J$7*$H$8)-$E$28-$E$45-$E49</f>
        <v>1980.7160000000003</v>
      </c>
      <c r="K8" s="15">
        <f>(K$7*$H$8)-$E$28-$E$45-$E49</f>
        <v>780.71599999999989</v>
      </c>
    </row>
    <row r="9" spans="1:12" x14ac:dyDescent="0.2">
      <c r="A9" s="34" t="s">
        <v>15</v>
      </c>
      <c r="B9" s="34" t="s">
        <v>16</v>
      </c>
      <c r="C9" s="61">
        <v>57</v>
      </c>
      <c r="D9" s="62">
        <v>1</v>
      </c>
      <c r="E9" s="15">
        <f>(C9*D9)/3</f>
        <v>19</v>
      </c>
      <c r="F9" s="9"/>
      <c r="G9" s="47" t="s">
        <v>17</v>
      </c>
      <c r="H9" s="68">
        <v>625</v>
      </c>
      <c r="I9" s="15">
        <f t="shared" ref="I9:K10" si="1">(I$7*$H9)-$E$28-$E$45-$E50</f>
        <v>2043.2160000000003</v>
      </c>
      <c r="J9" s="15">
        <f t="shared" si="1"/>
        <v>1105.7159999999999</v>
      </c>
      <c r="K9" s="15">
        <f t="shared" si="1"/>
        <v>168.21599999999989</v>
      </c>
    </row>
    <row r="10" spans="1:12" x14ac:dyDescent="0.2">
      <c r="A10" s="34" t="s">
        <v>18</v>
      </c>
      <c r="B10" s="34" t="s">
        <v>8</v>
      </c>
      <c r="C10" s="61">
        <v>1.74</v>
      </c>
      <c r="D10" s="62">
        <v>1.5</v>
      </c>
      <c r="E10" s="15">
        <f t="shared" si="0"/>
        <v>2.61</v>
      </c>
      <c r="F10" s="9"/>
      <c r="G10" s="47" t="s">
        <v>19</v>
      </c>
      <c r="H10" s="68">
        <v>450</v>
      </c>
      <c r="I10" s="15">
        <f t="shared" si="1"/>
        <v>905.71599999999989</v>
      </c>
      <c r="J10" s="15">
        <f t="shared" si="1"/>
        <v>230.71599999999989</v>
      </c>
      <c r="K10" s="15">
        <f t="shared" si="1"/>
        <v>-444.28400000000011</v>
      </c>
    </row>
    <row r="11" spans="1:12" x14ac:dyDescent="0.2">
      <c r="A11" s="34" t="s">
        <v>34</v>
      </c>
      <c r="B11" s="34" t="s">
        <v>8</v>
      </c>
      <c r="C11" s="61">
        <v>0.65</v>
      </c>
      <c r="D11" s="62">
        <v>20</v>
      </c>
      <c r="E11" s="15">
        <f t="shared" si="0"/>
        <v>13</v>
      </c>
      <c r="F11" s="9"/>
      <c r="G11" s="21"/>
      <c r="H11" s="21"/>
      <c r="I11" s="9"/>
      <c r="J11" s="9"/>
      <c r="K11" s="9"/>
    </row>
    <row r="12" spans="1:12" x14ac:dyDescent="0.2">
      <c r="A12" s="34" t="s">
        <v>41</v>
      </c>
      <c r="B12" s="44">
        <v>1000</v>
      </c>
      <c r="C12" s="61">
        <v>30</v>
      </c>
      <c r="D12" s="62">
        <v>15</v>
      </c>
      <c r="E12" s="15">
        <f t="shared" si="0"/>
        <v>450</v>
      </c>
      <c r="F12" s="9"/>
      <c r="G12" s="1" t="s">
        <v>57</v>
      </c>
    </row>
    <row r="13" spans="1:12" x14ac:dyDescent="0.2">
      <c r="A13" s="62" t="s">
        <v>37</v>
      </c>
      <c r="B13" s="62" t="s">
        <v>42</v>
      </c>
      <c r="C13" s="61">
        <v>7.25</v>
      </c>
      <c r="D13" s="62">
        <v>1.4</v>
      </c>
      <c r="E13" s="15">
        <f t="shared" si="0"/>
        <v>10.149999999999999</v>
      </c>
      <c r="F13" s="9"/>
    </row>
    <row r="14" spans="1:12" ht="15.75" x14ac:dyDescent="0.25">
      <c r="A14" s="62" t="s">
        <v>38</v>
      </c>
      <c r="B14" s="62" t="s">
        <v>43</v>
      </c>
      <c r="C14" s="61">
        <v>16.5</v>
      </c>
      <c r="D14" s="62">
        <f>1*8</f>
        <v>8</v>
      </c>
      <c r="E14" s="15">
        <f t="shared" si="0"/>
        <v>132</v>
      </c>
      <c r="F14" s="9"/>
      <c r="G14"/>
      <c r="H14" s="51" t="s">
        <v>60</v>
      </c>
      <c r="I14"/>
      <c r="J14"/>
      <c r="K14"/>
      <c r="L14"/>
    </row>
    <row r="15" spans="1:12" x14ac:dyDescent="0.2">
      <c r="A15" s="62" t="s">
        <v>39</v>
      </c>
      <c r="B15" s="62" t="s">
        <v>35</v>
      </c>
      <c r="C15" s="61">
        <v>1.88</v>
      </c>
      <c r="D15" s="62">
        <f>1.3*5</f>
        <v>6.5</v>
      </c>
      <c r="E15" s="15">
        <f t="shared" si="0"/>
        <v>12.219999999999999</v>
      </c>
      <c r="F15" s="59"/>
      <c r="I15" s="14"/>
      <c r="J15" s="16" t="s">
        <v>56</v>
      </c>
      <c r="K15" s="19"/>
      <c r="L15"/>
    </row>
    <row r="16" spans="1:12" x14ac:dyDescent="0.2">
      <c r="A16" s="62" t="s">
        <v>40</v>
      </c>
      <c r="B16" s="62" t="s">
        <v>35</v>
      </c>
      <c r="C16" s="61">
        <v>7.34</v>
      </c>
      <c r="D16" s="62">
        <f>8*7.5</f>
        <v>60</v>
      </c>
      <c r="E16" s="15">
        <f>C16*D16</f>
        <v>440.4</v>
      </c>
      <c r="F16" s="9"/>
      <c r="G16"/>
      <c r="H16"/>
      <c r="I16" s="52" t="s">
        <v>9</v>
      </c>
      <c r="J16" s="53" t="s">
        <v>10</v>
      </c>
      <c r="K16" s="52" t="s">
        <v>11</v>
      </c>
      <c r="L16"/>
    </row>
    <row r="17" spans="1:12" x14ac:dyDescent="0.2">
      <c r="A17" s="62" t="s">
        <v>45</v>
      </c>
      <c r="B17" s="62" t="s">
        <v>42</v>
      </c>
      <c r="C17" s="61">
        <v>3.56</v>
      </c>
      <c r="D17" s="62">
        <f>8*1.5</f>
        <v>12</v>
      </c>
      <c r="E17" s="15">
        <f>C17*D17</f>
        <v>42.72</v>
      </c>
      <c r="F17" s="9"/>
      <c r="G17" s="54" t="s">
        <v>55</v>
      </c>
      <c r="H17" s="55"/>
      <c r="I17" s="66">
        <v>10.5</v>
      </c>
      <c r="J17" s="67">
        <v>9</v>
      </c>
      <c r="K17" s="66">
        <v>7.5</v>
      </c>
      <c r="L17"/>
    </row>
    <row r="18" spans="1:12" x14ac:dyDescent="0.2">
      <c r="A18" s="34" t="s">
        <v>36</v>
      </c>
      <c r="B18" s="34" t="s">
        <v>21</v>
      </c>
      <c r="C18" s="61">
        <v>16.55</v>
      </c>
      <c r="D18" s="62">
        <v>15</v>
      </c>
      <c r="E18" s="15">
        <f>C18*D18</f>
        <v>248.25</v>
      </c>
      <c r="F18" s="9"/>
      <c r="G18" s="47" t="s">
        <v>14</v>
      </c>
      <c r="H18" s="65">
        <v>800</v>
      </c>
      <c r="I18" s="43">
        <f>I8/$H$8</f>
        <v>3.9758950000000004</v>
      </c>
      <c r="J18" s="43">
        <f>J8/$H$8</f>
        <v>2.4758950000000004</v>
      </c>
      <c r="K18" s="43">
        <f t="shared" ref="K18" si="2">K8/$H$8</f>
        <v>0.97589499999999985</v>
      </c>
      <c r="L18"/>
    </row>
    <row r="19" spans="1:12" x14ac:dyDescent="0.2">
      <c r="A19" s="62"/>
      <c r="B19" s="62"/>
      <c r="C19" s="61"/>
      <c r="D19" s="62"/>
      <c r="E19" s="15"/>
      <c r="F19" s="9"/>
      <c r="G19" s="47" t="s">
        <v>17</v>
      </c>
      <c r="H19" s="65">
        <v>625</v>
      </c>
      <c r="I19" s="43">
        <f>I9/$H$9</f>
        <v>3.2691456000000008</v>
      </c>
      <c r="J19" s="43">
        <f>J9/$H$9</f>
        <v>1.7691455999999999</v>
      </c>
      <c r="K19" s="43">
        <f>K9/$H$9</f>
        <v>0.26914559999999982</v>
      </c>
      <c r="L19"/>
    </row>
    <row r="20" spans="1:12" x14ac:dyDescent="0.2">
      <c r="A20" s="62"/>
      <c r="B20" s="62"/>
      <c r="C20" s="61"/>
      <c r="D20" s="62"/>
      <c r="E20" s="15"/>
      <c r="F20" s="9"/>
      <c r="G20" s="47" t="s">
        <v>19</v>
      </c>
      <c r="H20" s="65">
        <v>450</v>
      </c>
      <c r="I20" s="43">
        <f>I10/$H$10</f>
        <v>2.0127022222222219</v>
      </c>
      <c r="J20" s="43">
        <f>J10/$H$10</f>
        <v>0.51270222222222195</v>
      </c>
      <c r="K20" s="43">
        <f>K10/$H$10</f>
        <v>-0.98729777777777805</v>
      </c>
      <c r="L20"/>
    </row>
    <row r="21" spans="1:12" x14ac:dyDescent="0.2">
      <c r="A21" s="62"/>
      <c r="B21" s="62"/>
      <c r="C21" s="61"/>
      <c r="D21" s="62"/>
      <c r="E21" s="15"/>
      <c r="F21" s="9"/>
      <c r="G21" s="21"/>
      <c r="H21" s="60"/>
      <c r="I21" s="33"/>
      <c r="J21" s="33"/>
      <c r="K21" s="33"/>
      <c r="L21"/>
    </row>
    <row r="22" spans="1:12" x14ac:dyDescent="0.2">
      <c r="A22" s="62"/>
      <c r="B22" s="62"/>
      <c r="C22" s="61"/>
      <c r="D22" s="62"/>
      <c r="E22" s="15"/>
      <c r="F22" s="9"/>
      <c r="G22" s="57" t="s">
        <v>59</v>
      </c>
      <c r="H22" s="55"/>
      <c r="I22" s="55"/>
      <c r="J22" s="33"/>
      <c r="K22" s="33"/>
      <c r="L22"/>
    </row>
    <row r="23" spans="1:12" x14ac:dyDescent="0.2">
      <c r="A23" s="62"/>
      <c r="B23" s="62"/>
      <c r="C23" s="61"/>
      <c r="D23" s="62"/>
      <c r="E23" s="15"/>
      <c r="F23" s="9"/>
      <c r="G23" s="54" t="s">
        <v>61</v>
      </c>
      <c r="H23" s="55"/>
      <c r="I23" s="58"/>
      <c r="J23" s="33"/>
      <c r="K23" s="33"/>
      <c r="L23"/>
    </row>
    <row r="24" spans="1:12" x14ac:dyDescent="0.2">
      <c r="A24" s="62"/>
      <c r="B24" s="62"/>
      <c r="C24" s="61"/>
      <c r="D24" s="62"/>
      <c r="E24" s="15"/>
      <c r="F24" s="9"/>
      <c r="G24" s="47" t="s">
        <v>14</v>
      </c>
      <c r="H24" s="65">
        <v>800</v>
      </c>
      <c r="I24" s="43">
        <f>$E$53/H24</f>
        <v>5.6491049999999996</v>
      </c>
      <c r="J24" s="33"/>
      <c r="K24" s="33"/>
      <c r="L24"/>
    </row>
    <row r="25" spans="1:12" x14ac:dyDescent="0.2">
      <c r="A25" s="62"/>
      <c r="B25" s="62"/>
      <c r="C25" s="61"/>
      <c r="D25" s="62"/>
      <c r="E25" s="15"/>
      <c r="F25" s="9"/>
      <c r="G25" s="47" t="s">
        <v>17</v>
      </c>
      <c r="H25" s="65">
        <v>625</v>
      </c>
      <c r="I25" s="43">
        <f>$E$53/H25</f>
        <v>7.2308543999999992</v>
      </c>
      <c r="J25" s="33"/>
      <c r="K25" s="33"/>
      <c r="L25"/>
    </row>
    <row r="26" spans="1:12" x14ac:dyDescent="0.2">
      <c r="A26" s="62"/>
      <c r="B26" s="62"/>
      <c r="C26" s="61"/>
      <c r="D26" s="62"/>
      <c r="E26" s="15"/>
      <c r="F26" s="9"/>
      <c r="G26" s="47" t="s">
        <v>19</v>
      </c>
      <c r="H26" s="65">
        <v>450</v>
      </c>
      <c r="I26" s="43">
        <f>$E$53/H26</f>
        <v>10.042853333333333</v>
      </c>
      <c r="J26" s="33"/>
      <c r="K26" s="33"/>
      <c r="L26"/>
    </row>
    <row r="27" spans="1:12" ht="15" x14ac:dyDescent="0.2">
      <c r="A27" s="34" t="s">
        <v>48</v>
      </c>
      <c r="B27" s="43">
        <f>SUM(E6:E18)</f>
        <v>1585.3500000000001</v>
      </c>
      <c r="C27" s="63">
        <v>6</v>
      </c>
      <c r="D27" s="64">
        <v>0.08</v>
      </c>
      <c r="E27" s="15">
        <f>B27*(C27/12)*D27</f>
        <v>63.414000000000009</v>
      </c>
      <c r="F27" s="9"/>
      <c r="L27"/>
    </row>
    <row r="28" spans="1:12" x14ac:dyDescent="0.2">
      <c r="A28" s="35" t="s">
        <v>22</v>
      </c>
      <c r="B28" s="36"/>
      <c r="C28" s="36"/>
      <c r="D28" s="36"/>
      <c r="E28" s="37">
        <f>SUM(E6:E27)</f>
        <v>1648.7640000000001</v>
      </c>
      <c r="F28" s="9"/>
      <c r="L28"/>
    </row>
    <row r="29" spans="1:12" x14ac:dyDescent="0.2">
      <c r="A29" s="32"/>
      <c r="E29" s="33"/>
      <c r="F29" s="9"/>
      <c r="G29"/>
      <c r="H29"/>
      <c r="I29"/>
      <c r="J29"/>
      <c r="K29"/>
      <c r="L29"/>
    </row>
    <row r="30" spans="1:12" x14ac:dyDescent="0.2">
      <c r="A30" s="38" t="s">
        <v>23</v>
      </c>
      <c r="B30" s="39"/>
      <c r="C30" s="39"/>
      <c r="D30" s="39"/>
      <c r="E30" s="39"/>
      <c r="F30" s="9"/>
      <c r="J30"/>
      <c r="K30"/>
      <c r="L30"/>
    </row>
    <row r="31" spans="1:12" x14ac:dyDescent="0.2">
      <c r="A31" s="40" t="s">
        <v>2</v>
      </c>
      <c r="B31" s="40" t="s">
        <v>3</v>
      </c>
      <c r="C31" s="40" t="s">
        <v>4</v>
      </c>
      <c r="D31" s="40" t="s">
        <v>5</v>
      </c>
      <c r="E31" s="41" t="s">
        <v>6</v>
      </c>
      <c r="F31" s="9"/>
      <c r="J31"/>
      <c r="K31"/>
      <c r="L31"/>
    </row>
    <row r="32" spans="1:12" x14ac:dyDescent="0.2">
      <c r="A32" s="34" t="s">
        <v>24</v>
      </c>
      <c r="B32" s="34" t="s">
        <v>25</v>
      </c>
      <c r="C32" s="61">
        <v>9.24</v>
      </c>
      <c r="D32" s="62">
        <v>1</v>
      </c>
      <c r="E32" s="15">
        <f>C32*D32</f>
        <v>9.24</v>
      </c>
      <c r="F32" s="9"/>
      <c r="J32"/>
      <c r="K32"/>
      <c r="L32"/>
    </row>
    <row r="33" spans="1:12" x14ac:dyDescent="0.2">
      <c r="A33" s="34" t="s">
        <v>26</v>
      </c>
      <c r="B33" s="34" t="s">
        <v>25</v>
      </c>
      <c r="C33" s="61">
        <v>10.220000000000001</v>
      </c>
      <c r="D33" s="62">
        <v>8</v>
      </c>
      <c r="E33" s="15">
        <f t="shared" ref="E33:E37" si="3">C33*D33</f>
        <v>81.760000000000005</v>
      </c>
      <c r="F33" s="9"/>
      <c r="J33"/>
      <c r="K33"/>
      <c r="L33"/>
    </row>
    <row r="34" spans="1:12" x14ac:dyDescent="0.2">
      <c r="A34" s="34" t="s">
        <v>44</v>
      </c>
      <c r="B34" s="34" t="s">
        <v>20</v>
      </c>
      <c r="C34" s="61">
        <v>18.7</v>
      </c>
      <c r="D34" s="62">
        <v>1</v>
      </c>
      <c r="E34" s="15">
        <f>C34*D34</f>
        <v>18.7</v>
      </c>
      <c r="F34" s="9"/>
      <c r="J34"/>
      <c r="K34"/>
      <c r="L34"/>
    </row>
    <row r="35" spans="1:12" x14ac:dyDescent="0.2">
      <c r="A35" s="34" t="s">
        <v>33</v>
      </c>
      <c r="B35" s="34" t="s">
        <v>20</v>
      </c>
      <c r="C35" s="61">
        <v>23.87</v>
      </c>
      <c r="D35" s="62">
        <v>1</v>
      </c>
      <c r="E35" s="15">
        <f t="shared" si="3"/>
        <v>23.87</v>
      </c>
      <c r="F35" s="9"/>
    </row>
    <row r="36" spans="1:12" x14ac:dyDescent="0.2">
      <c r="A36" s="34" t="s">
        <v>27</v>
      </c>
      <c r="B36" s="34" t="s">
        <v>20</v>
      </c>
      <c r="C36" s="61">
        <v>19.91</v>
      </c>
      <c r="D36" s="62">
        <v>1</v>
      </c>
      <c r="E36" s="15">
        <f t="shared" si="3"/>
        <v>19.91</v>
      </c>
      <c r="F36" s="9"/>
    </row>
    <row r="37" spans="1:12" ht="15" x14ac:dyDescent="0.2">
      <c r="A37" s="34" t="s">
        <v>46</v>
      </c>
      <c r="B37" s="34" t="s">
        <v>28</v>
      </c>
      <c r="C37" s="61">
        <v>122.64</v>
      </c>
      <c r="D37" s="62">
        <v>0.5</v>
      </c>
      <c r="E37" s="15">
        <f t="shared" si="3"/>
        <v>61.32</v>
      </c>
      <c r="F37" s="9"/>
    </row>
    <row r="38" spans="1:12" ht="15" x14ac:dyDescent="0.2">
      <c r="A38" s="34" t="s">
        <v>47</v>
      </c>
      <c r="B38" s="34" t="s">
        <v>29</v>
      </c>
      <c r="C38" s="61">
        <v>7.68</v>
      </c>
      <c r="D38" s="62">
        <v>4</v>
      </c>
      <c r="E38" s="15">
        <f>C38*D38</f>
        <v>30.72</v>
      </c>
      <c r="F38" s="9"/>
    </row>
    <row r="39" spans="1:12" x14ac:dyDescent="0.2">
      <c r="A39" s="62"/>
      <c r="B39" s="62"/>
      <c r="C39" s="61"/>
      <c r="D39" s="62"/>
      <c r="E39" s="15"/>
      <c r="F39" s="9"/>
    </row>
    <row r="40" spans="1:12" x14ac:dyDescent="0.2">
      <c r="A40" s="62"/>
      <c r="B40" s="62"/>
      <c r="C40" s="61"/>
      <c r="D40" s="62"/>
      <c r="E40" s="15"/>
      <c r="F40" s="9"/>
    </row>
    <row r="41" spans="1:12" x14ac:dyDescent="0.2">
      <c r="A41" s="62"/>
      <c r="B41" s="62"/>
      <c r="C41" s="61"/>
      <c r="D41" s="62"/>
      <c r="E41" s="15"/>
      <c r="F41" s="9"/>
    </row>
    <row r="42" spans="1:12" x14ac:dyDescent="0.2">
      <c r="A42" s="62"/>
      <c r="B42" s="62"/>
      <c r="C42" s="61"/>
      <c r="D42" s="62"/>
      <c r="E42" s="15"/>
      <c r="F42" s="9"/>
    </row>
    <row r="43" spans="1:12" x14ac:dyDescent="0.2">
      <c r="A43" s="62"/>
      <c r="B43" s="62"/>
      <c r="C43" s="61"/>
      <c r="D43" s="62"/>
      <c r="E43" s="15"/>
      <c r="F43" s="9"/>
    </row>
    <row r="44" spans="1:12" x14ac:dyDescent="0.2">
      <c r="A44" s="34" t="s">
        <v>64</v>
      </c>
      <c r="B44" s="34" t="s">
        <v>20</v>
      </c>
      <c r="C44" s="61">
        <v>125</v>
      </c>
      <c r="D44" s="62">
        <v>1</v>
      </c>
      <c r="E44" s="15">
        <f>C44*D44</f>
        <v>125</v>
      </c>
      <c r="F44" s="9"/>
    </row>
    <row r="45" spans="1:12" x14ac:dyDescent="0.2">
      <c r="A45" s="35" t="s">
        <v>30</v>
      </c>
      <c r="B45" s="36"/>
      <c r="C45" s="36"/>
      <c r="D45" s="36"/>
      <c r="E45" s="37">
        <f>SUM(E32:E44)</f>
        <v>370.52</v>
      </c>
    </row>
    <row r="46" spans="1:12" x14ac:dyDescent="0.2">
      <c r="A46" s="32"/>
      <c r="E46" s="33"/>
      <c r="F46" s="8"/>
    </row>
    <row r="47" spans="1:12" x14ac:dyDescent="0.2">
      <c r="A47" s="38" t="s">
        <v>31</v>
      </c>
      <c r="B47" s="39"/>
      <c r="C47" s="39"/>
      <c r="D47" s="39"/>
      <c r="E47" s="39"/>
      <c r="F47" s="9"/>
    </row>
    <row r="48" spans="1:12" x14ac:dyDescent="0.2">
      <c r="A48" s="40" t="s">
        <v>2</v>
      </c>
      <c r="B48" s="40" t="s">
        <v>3</v>
      </c>
      <c r="C48" s="40" t="s">
        <v>4</v>
      </c>
      <c r="D48" s="40" t="s">
        <v>5</v>
      </c>
      <c r="E48" s="41" t="s">
        <v>6</v>
      </c>
      <c r="F48" s="9"/>
    </row>
    <row r="49" spans="1:12" ht="15" x14ac:dyDescent="0.2">
      <c r="A49" s="34" t="s">
        <v>51</v>
      </c>
      <c r="B49" s="34" t="s">
        <v>54</v>
      </c>
      <c r="C49" s="61">
        <v>4</v>
      </c>
      <c r="D49" s="42">
        <f>H8</f>
        <v>800</v>
      </c>
      <c r="E49" s="15">
        <f>C49*D49</f>
        <v>3200</v>
      </c>
      <c r="F49" s="9"/>
    </row>
    <row r="50" spans="1:12" ht="15" x14ac:dyDescent="0.2">
      <c r="A50" s="34" t="s">
        <v>52</v>
      </c>
      <c r="B50" s="34" t="s">
        <v>54</v>
      </c>
      <c r="C50" s="61">
        <v>4</v>
      </c>
      <c r="D50" s="42">
        <f>H9</f>
        <v>625</v>
      </c>
      <c r="E50" s="15">
        <f>C50*D50</f>
        <v>2500</v>
      </c>
      <c r="F50" s="9"/>
    </row>
    <row r="51" spans="1:12" ht="15" x14ac:dyDescent="0.2">
      <c r="A51" s="34" t="s">
        <v>53</v>
      </c>
      <c r="B51" s="34" t="s">
        <v>54</v>
      </c>
      <c r="C51" s="61">
        <v>4</v>
      </c>
      <c r="D51" s="42">
        <f>H10</f>
        <v>450</v>
      </c>
      <c r="E51" s="15">
        <f>C51*D51</f>
        <v>1800</v>
      </c>
      <c r="F51" s="9"/>
    </row>
    <row r="52" spans="1:12" x14ac:dyDescent="0.2">
      <c r="E52" s="9"/>
      <c r="F52" s="9"/>
    </row>
    <row r="53" spans="1:12" x14ac:dyDescent="0.2">
      <c r="A53" s="28" t="s">
        <v>65</v>
      </c>
      <c r="B53" s="29"/>
      <c r="C53" s="36"/>
      <c r="D53" s="36"/>
      <c r="E53" s="22">
        <f>E28+E45+E50</f>
        <v>4519.2839999999997</v>
      </c>
      <c r="F53" s="9"/>
    </row>
    <row r="54" spans="1:12" x14ac:dyDescent="0.2">
      <c r="A54" s="28" t="s">
        <v>66</v>
      </c>
      <c r="B54" s="29"/>
      <c r="C54" s="36"/>
      <c r="D54" s="36"/>
      <c r="E54" s="22">
        <f>(J7*H9)</f>
        <v>5625</v>
      </c>
      <c r="F54" s="9"/>
    </row>
    <row r="55" spans="1:12" x14ac:dyDescent="0.2">
      <c r="A55" s="28" t="s">
        <v>67</v>
      </c>
      <c r="B55" s="30"/>
      <c r="C55" s="23"/>
      <c r="D55" s="23"/>
      <c r="E55" s="24">
        <f>SUM(E54-E53)</f>
        <v>1105.7160000000003</v>
      </c>
      <c r="F55" s="9"/>
    </row>
    <row r="56" spans="1:12" x14ac:dyDescent="0.2">
      <c r="F56" s="9"/>
    </row>
    <row r="57" spans="1:12" ht="15" x14ac:dyDescent="0.2">
      <c r="A57" s="25" t="s">
        <v>49</v>
      </c>
      <c r="F57" s="9"/>
    </row>
    <row r="58" spans="1:12" x14ac:dyDescent="0.2">
      <c r="F58" s="9"/>
      <c r="G58" s="10"/>
      <c r="H58" s="10"/>
      <c r="I58" s="10"/>
      <c r="J58" s="10"/>
      <c r="K58" s="10"/>
    </row>
    <row r="59" spans="1:12" ht="15" x14ac:dyDescent="0.2">
      <c r="A59" s="25" t="s">
        <v>50</v>
      </c>
      <c r="B59" s="2"/>
      <c r="C59" s="2"/>
      <c r="D59" s="2"/>
      <c r="E59" s="3"/>
      <c r="F59" s="9"/>
      <c r="G59" s="10"/>
      <c r="H59" s="10"/>
      <c r="I59" s="10"/>
      <c r="J59" s="10"/>
      <c r="K59" s="10"/>
      <c r="L59" s="10"/>
    </row>
    <row r="60" spans="1:12" x14ac:dyDescent="0.2">
      <c r="A60" s="1" t="s">
        <v>32</v>
      </c>
      <c r="F60" s="9"/>
      <c r="L60" s="10"/>
    </row>
    <row r="61" spans="1:12" x14ac:dyDescent="0.2">
      <c r="F61" s="9"/>
      <c r="L61" s="10"/>
    </row>
    <row r="62" spans="1:12" ht="15" x14ac:dyDescent="0.2">
      <c r="A62" s="1" t="s">
        <v>63</v>
      </c>
      <c r="F62" s="9"/>
      <c r="L62" s="10"/>
    </row>
    <row r="63" spans="1:12" x14ac:dyDescent="0.2">
      <c r="F63" s="9"/>
      <c r="L63" s="10"/>
    </row>
    <row r="64" spans="1:12" x14ac:dyDescent="0.2">
      <c r="F64" s="3"/>
      <c r="L64" s="10"/>
    </row>
    <row r="65" spans="12:12" x14ac:dyDescent="0.2">
      <c r="L65" s="10"/>
    </row>
    <row r="66" spans="12:12" x14ac:dyDescent="0.2">
      <c r="L66" s="10"/>
    </row>
    <row r="67" spans="12:12" x14ac:dyDescent="0.2">
      <c r="L67" s="10"/>
    </row>
    <row r="68" spans="12:12" x14ac:dyDescent="0.2">
      <c r="L68" s="10"/>
    </row>
    <row r="69" spans="12:12" x14ac:dyDescent="0.2">
      <c r="L69" s="10"/>
    </row>
    <row r="70" spans="12:12" x14ac:dyDescent="0.2">
      <c r="L70" s="10"/>
    </row>
    <row r="71" spans="12:12" x14ac:dyDescent="0.2">
      <c r="L71" s="10"/>
    </row>
    <row r="72" spans="12:12" x14ac:dyDescent="0.2">
      <c r="L72" s="10"/>
    </row>
  </sheetData>
  <phoneticPr fontId="16" type="noConversion"/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Nathaniel Bruce</cp:lastModifiedBy>
  <cp:revision/>
  <dcterms:created xsi:type="dcterms:W3CDTF">2000-09-13T10:07:55Z</dcterms:created>
  <dcterms:modified xsi:type="dcterms:W3CDTF">2023-03-22T15:28:06Z</dcterms:modified>
  <cp:category/>
  <cp:contentStatus/>
</cp:coreProperties>
</file>