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92" activeTab="0"/>
  </bookViews>
  <sheets>
    <sheet name="Calculation" sheetId="1" r:id="rId1"/>
    <sheet name="Factors" sheetId="2" r:id="rId2"/>
    <sheet name="Help" sheetId="3" r:id="rId3"/>
  </sheets>
  <definedNames>
    <definedName name="Bird_type">'Factors'!$A$3:$A$9</definedName>
    <definedName name="_xlnm.Print_Area" localSheetId="0">'Calculation'!$A$1:$J$53</definedName>
    <definedName name="Z_39B02AE3_C06A_11D4_BC2A_005004776B1A_.wvu.PrintArea" localSheetId="0" hidden="1">'Calculation'!$A$1:$S$57</definedName>
  </definedNames>
  <calcPr fullCalcOnLoad="1"/>
</workbook>
</file>

<file path=xl/sharedStrings.xml><?xml version="1.0" encoding="utf-8"?>
<sst xmlns="http://schemas.openxmlformats.org/spreadsheetml/2006/main" count="131" uniqueCount="113">
  <si>
    <t>Name:</t>
  </si>
  <si>
    <t>Date:</t>
  </si>
  <si>
    <t>Tract / Farm:</t>
  </si>
  <si>
    <t>Houses included:</t>
  </si>
  <si>
    <t>A.</t>
  </si>
  <si>
    <t xml:space="preserve">Years between total cleanouts: </t>
  </si>
  <si>
    <t>Yr. next total cleanout:</t>
  </si>
  <si>
    <t>-</t>
  </si>
  <si>
    <t>Yr. last total cleanout:</t>
  </si>
  <si>
    <t>=</t>
  </si>
  <si>
    <t xml:space="preserve">Years in cleanout cycle: </t>
  </si>
  <si>
    <t>B.</t>
  </si>
  <si>
    <t xml:space="preserve">Total # of birds per flock (for all houses on this cleanout cycle): </t>
  </si>
  <si>
    <t>C.</t>
  </si>
  <si>
    <t>Flocks per year</t>
  </si>
  <si>
    <t>D.</t>
  </si>
  <si>
    <t>E.</t>
  </si>
  <si>
    <t>F.</t>
  </si>
  <si>
    <t>G.</t>
  </si>
  <si>
    <t>H.</t>
  </si>
  <si>
    <t>I.</t>
  </si>
  <si>
    <t>J.</t>
  </si>
  <si>
    <t>Tons of</t>
  </si>
  <si>
    <t>Tons</t>
  </si>
  <si>
    <t>removed</t>
  </si>
  <si>
    <t>this</t>
  </si>
  <si>
    <t>Year</t>
  </si>
  <si>
    <t>this year</t>
  </si>
  <si>
    <t>Total</t>
  </si>
  <si>
    <t>Number of flocks per cleanout cycle (A x C):</t>
  </si>
  <si>
    <t>K.</t>
  </si>
  <si>
    <t>house this year</t>
  </si>
  <si>
    <t>L</t>
  </si>
  <si>
    <t>M</t>
  </si>
  <si>
    <t>remaining</t>
  </si>
  <si>
    <t>in the house</t>
  </si>
  <si>
    <t xml:space="preserve">present in the </t>
  </si>
  <si>
    <t>from last year</t>
  </si>
  <si>
    <t>N</t>
  </si>
  <si>
    <t>O</t>
  </si>
  <si>
    <t>P</t>
  </si>
  <si>
    <t>Q</t>
  </si>
  <si>
    <t>R</t>
  </si>
  <si>
    <t>litter</t>
  </si>
  <si>
    <t>Tons of litter</t>
  </si>
  <si>
    <t xml:space="preserve">tons of litter </t>
  </si>
  <si>
    <t>Estimated tons of litter + cake/crust per 1000 birds per flock: *</t>
  </si>
  <si>
    <t>Tons cake/crust produced per flock (B x  E/1000):</t>
  </si>
  <si>
    <t>Estimated tons of cake/crust per 1000 birds per flock: *</t>
  </si>
  <si>
    <t>Tons litter + cake/crust produced per cycle (B x D x F/1000):</t>
  </si>
  <si>
    <t>Tons of litter + cake/crust produced per year (I/A)</t>
  </si>
  <si>
    <t>S</t>
  </si>
  <si>
    <t>Cake/Crust</t>
  </si>
  <si>
    <t>this Year</t>
  </si>
  <si>
    <t>% of partial or</t>
  </si>
  <si>
    <t>total litter to be</t>
  </si>
  <si>
    <t>removed this year</t>
  </si>
  <si>
    <t>in excess of</t>
  </si>
  <si>
    <t>cakeout/crustout</t>
  </si>
  <si>
    <t>Tons litter +</t>
  </si>
  <si>
    <t>cake/crust</t>
  </si>
  <si>
    <t>Broiler</t>
  </si>
  <si>
    <t>Roaster</t>
  </si>
  <si>
    <t>Cornish</t>
  </si>
  <si>
    <t>Breeder</t>
  </si>
  <si>
    <t>Pullet</t>
  </si>
  <si>
    <t>Layer</t>
  </si>
  <si>
    <t>Turkey</t>
  </si>
  <si>
    <t>Bird type</t>
  </si>
  <si>
    <t xml:space="preserve">Bird type:  </t>
  </si>
  <si>
    <t>Tons of litter produced per cycle (less cakeout/crustout) (I - H):</t>
  </si>
  <si>
    <t>Tons of litter produced per year (less cakeout/crustout) (J/A):</t>
  </si>
  <si>
    <t>Local Governments, US Department of Agriculture Equal Opportunity Programs</t>
  </si>
  <si>
    <t>Flocks</t>
  </si>
  <si>
    <t xml:space="preserve">Produced </t>
  </si>
  <si>
    <t>T</t>
  </si>
  <si>
    <t>(previous year)</t>
  </si>
  <si>
    <t>(enter % of N removed)</t>
  </si>
  <si>
    <t>(K) + (M, this year)</t>
  </si>
  <si>
    <t>(N x O)/100</t>
  </si>
  <si>
    <t>***</t>
  </si>
  <si>
    <t>(Q x G)</t>
  </si>
  <si>
    <t>Tons cake/crust produced per cycle (G x D)</t>
  </si>
  <si>
    <t>Quantity of Poultry Litter, Cake/Crust Available per Year</t>
  </si>
  <si>
    <t>(N-P) + (R-S)</t>
  </si>
  <si>
    <t>*** Cake/Crust not removed due to windrowing, is added with the litter remaining in the house the following year. Windrowing may likely result in actual quantities of litter being less than the estimates shown here. The actual amount of Cake/Crust removed may also be less than the estimated amounts produced due to improved drinker systems, ventilation, etc.</t>
  </si>
  <si>
    <t>(P + S)</t>
  </si>
  <si>
    <t>Enter the Farmer information in the blue shaded boxes.</t>
  </si>
  <si>
    <r>
      <t xml:space="preserve">In </t>
    </r>
    <r>
      <rPr>
        <b/>
        <sz val="10"/>
        <rFont val="Arial"/>
        <family val="2"/>
      </rPr>
      <t>Column S</t>
    </r>
    <r>
      <rPr>
        <sz val="10"/>
        <rFont val="Arial"/>
        <family val="0"/>
      </rPr>
      <t>, enter the tons of Cake/Crust removed this year:</t>
    </r>
  </si>
  <si>
    <t xml:space="preserve"> In windrowing systems, if all cake is broken up and added to the windrows, enter zero, the cake produced for the year will then be added to the amount of litter remaining in the house next year. </t>
  </si>
  <si>
    <r>
      <t xml:space="preserve">In </t>
    </r>
    <r>
      <rPr>
        <b/>
        <sz val="10"/>
        <rFont val="Arial"/>
        <family val="2"/>
      </rPr>
      <t>Row A</t>
    </r>
    <r>
      <rPr>
        <sz val="10"/>
        <rFont val="Arial"/>
        <family val="0"/>
      </rPr>
      <t>, enter the years for the next anticipated total cleanout, and the previous total cleanout.</t>
    </r>
  </si>
  <si>
    <r>
      <t xml:space="preserve">In </t>
    </r>
    <r>
      <rPr>
        <b/>
        <sz val="10"/>
        <rFont val="Arial"/>
        <family val="2"/>
      </rPr>
      <t>Row B</t>
    </r>
    <r>
      <rPr>
        <sz val="10"/>
        <rFont val="Arial"/>
        <family val="0"/>
      </rPr>
      <t>, enter the total number of birds per flock for all houses on this cleanout cycle (i.e. all houses that will be cleaned out at the same time)</t>
    </r>
    <r>
      <rPr>
        <sz val="10"/>
        <rFont val="Arial"/>
        <family val="0"/>
      </rPr>
      <t>.</t>
    </r>
  </si>
  <si>
    <r>
      <t xml:space="preserve">In </t>
    </r>
    <r>
      <rPr>
        <b/>
        <sz val="10"/>
        <rFont val="Arial"/>
        <family val="2"/>
      </rPr>
      <t>Row C</t>
    </r>
    <r>
      <rPr>
        <sz val="10"/>
        <rFont val="Arial"/>
        <family val="0"/>
      </rPr>
      <t>, enter the average number of flocks per year over the cleanout cycle. The average may not necessarily be a whole number, e.g. 5.5 flocks per year indicates that due to the schedule, 5 flocks may be removed one year 6 the next, etc.</t>
    </r>
  </si>
  <si>
    <t>In systems where cake is removed after each flock, you may simply enter the amount produced for that year, displayed in column R.</t>
  </si>
  <si>
    <r>
      <t xml:space="preserve">Select the </t>
    </r>
    <r>
      <rPr>
        <b/>
        <sz val="10"/>
        <rFont val="Arial"/>
        <family val="2"/>
      </rPr>
      <t>Calculation</t>
    </r>
    <r>
      <rPr>
        <sz val="10"/>
        <rFont val="Arial"/>
        <family val="0"/>
      </rPr>
      <t xml:space="preserve"> tab at the bottom of this page.</t>
    </r>
  </si>
  <si>
    <t>1.</t>
  </si>
  <si>
    <t>2.</t>
  </si>
  <si>
    <t>3.</t>
  </si>
  <si>
    <t>4.</t>
  </si>
  <si>
    <t>5.</t>
  </si>
  <si>
    <t>7.</t>
  </si>
  <si>
    <t>8.</t>
  </si>
  <si>
    <t>6.</t>
  </si>
  <si>
    <t>In some situations, windrowing is performed after some flocks while cakeouts are performed after others (e.g: windrowing may be performed after 1 or 2 flocks if disease problems occur, with cakeouts resuming for the following flocks; or cakeouts may be performed when beginning a windrowing system, if it is initiated in the middle of a cycle). In this situation, you may estimate the amount of cake removed that year by multiplying the number of flocks where cake/crust was removed, by the tons of cake/crust produced per flock (Row G), then enter the resulting value in Column S for that year. The difference between the amounts produced and removed will be added to the amount of litter remaining in the house next year.</t>
  </si>
  <si>
    <t>Poultry Litter Quantity Estimate Spreadsheet - Instructions.</t>
  </si>
  <si>
    <r>
      <t xml:space="preserve">In </t>
    </r>
    <r>
      <rPr>
        <b/>
        <sz val="10"/>
        <rFont val="Arial"/>
        <family val="2"/>
      </rPr>
      <t>Column O</t>
    </r>
    <r>
      <rPr>
        <sz val="10"/>
        <rFont val="Arial"/>
        <family val="0"/>
      </rPr>
      <t>, enter the percentage of litter (not including cake) removed this year. For example: if the center(s) of the house(s) were cut out, enter the percentage removed (considering all flocks for the year); if a total cleanout was performed, enter "100"; if windrowing, and the centers were not cut out following any flocks during the year, enter zero.</t>
    </r>
  </si>
  <si>
    <t>Average Bird Market Weight (lbs):</t>
  </si>
  <si>
    <r>
      <t xml:space="preserve">Select the </t>
    </r>
    <r>
      <rPr>
        <b/>
        <sz val="10"/>
        <rFont val="Arial"/>
        <family val="2"/>
      </rPr>
      <t>bird type</t>
    </r>
    <r>
      <rPr>
        <sz val="10"/>
        <rFont val="Arial"/>
        <family val="0"/>
      </rPr>
      <t xml:space="preserve">. For Broilers, Roasters and Cornish, you must also enter the average bird market weight for the grower. </t>
    </r>
  </si>
  <si>
    <t>POULTRY LITTER QUANTITY ESTIMATE</t>
  </si>
  <si>
    <t xml:space="preserve">(0.1729 x avg. bird market weight) + 0.2089 </t>
  </si>
  <si>
    <t>* 2007 Delmarva Poultry Litter Production Estimates, George W. Malone, University of Delaware, Georgetown Delaware.</t>
  </si>
  <si>
    <t>Agricultural Nutrient Management Program - (301) 405-1319 - ENST - 0116 Symons Hall - College Park, MD 20742</t>
  </si>
  <si>
    <t>revised 3/12/10</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</si>
</sst>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0">
    <font>
      <sz val="10"/>
      <name val="Arial"/>
      <family val="0"/>
    </font>
    <font>
      <b/>
      <sz val="14"/>
      <name val="Arial"/>
      <family val="2"/>
    </font>
    <font>
      <b/>
      <sz val="16"/>
      <name val="Arial"/>
      <family val="2"/>
    </font>
    <font>
      <u val="single"/>
      <sz val="10"/>
      <color indexed="12"/>
      <name val="Arial"/>
      <family val="0"/>
    </font>
    <font>
      <b/>
      <sz val="12"/>
      <color indexed="60"/>
      <name val="Arial"/>
      <family val="2"/>
    </font>
    <font>
      <sz val="12"/>
      <name val="Arial"/>
      <family val="2"/>
    </font>
    <font>
      <b/>
      <sz val="18"/>
      <name val="Arial"/>
      <family val="2"/>
    </font>
    <font>
      <sz val="14"/>
      <name val="Arial"/>
      <family val="2"/>
    </font>
    <font>
      <b/>
      <sz val="10"/>
      <color indexed="10"/>
      <name val="Arial"/>
      <family val="2"/>
    </font>
    <font>
      <b/>
      <sz val="10"/>
      <color indexed="60"/>
      <name val="Arial"/>
      <family val="2"/>
    </font>
    <font>
      <b/>
      <sz val="8"/>
      <color indexed="10"/>
      <name val="Arial"/>
      <family val="2"/>
    </font>
    <font>
      <b/>
      <sz val="8"/>
      <color indexed="60"/>
      <name val="Arial"/>
      <family val="2"/>
    </font>
    <font>
      <sz val="8"/>
      <name val="Arial"/>
      <family val="0"/>
    </font>
    <font>
      <b/>
      <sz val="10"/>
      <name val="Arial"/>
      <family val="2"/>
    </font>
    <font>
      <b/>
      <sz val="12"/>
      <name val="Arial"/>
      <family val="2"/>
    </font>
    <font>
      <sz val="10"/>
      <color indexed="12"/>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color indexed="63"/>
      </bottom>
    </border>
    <border>
      <left style="thin"/>
      <right style="double"/>
      <top style="thin"/>
      <bottom style="thin"/>
    </border>
    <border>
      <left style="thin"/>
      <right style="double"/>
      <top style="thick"/>
      <bottom style="thin"/>
    </border>
    <border>
      <left style="thin"/>
      <right style="double"/>
      <top style="thin"/>
      <bottom style="thick"/>
    </border>
    <border>
      <left style="thin"/>
      <right style="thin"/>
      <top style="thin"/>
      <bottom style="thin"/>
    </border>
    <border>
      <left style="double"/>
      <right style="thin"/>
      <top style="double"/>
      <bottom>
        <color indexed="63"/>
      </bottom>
    </border>
    <border>
      <left style="thin"/>
      <right>
        <color indexed="63"/>
      </right>
      <top style="double"/>
      <bottom>
        <color indexed="63"/>
      </bottom>
    </border>
    <border>
      <left>
        <color indexed="63"/>
      </left>
      <right>
        <color indexed="63"/>
      </right>
      <top style="double"/>
      <bottom>
        <color indexed="63"/>
      </bottom>
    </border>
    <border>
      <left style="double"/>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ck"/>
    </border>
    <border>
      <left>
        <color indexed="63"/>
      </left>
      <right>
        <color indexed="63"/>
      </right>
      <top>
        <color indexed="63"/>
      </top>
      <bottom style="thick"/>
    </border>
    <border>
      <left>
        <color indexed="63"/>
      </left>
      <right>
        <color indexed="63"/>
      </right>
      <top style="thin"/>
      <bottom>
        <color indexed="63"/>
      </bottom>
    </border>
    <border>
      <left style="double"/>
      <right style="thin"/>
      <top style="thick"/>
      <bottom style="thin"/>
    </border>
    <border>
      <left style="thin"/>
      <right>
        <color indexed="63"/>
      </right>
      <top style="thick"/>
      <bottom style="thin"/>
    </border>
    <border>
      <left>
        <color indexed="63"/>
      </left>
      <right>
        <color indexed="63"/>
      </right>
      <top style="thick"/>
      <bottom style="thin"/>
    </border>
    <border>
      <left style="double"/>
      <right style="thin"/>
      <top style="thin"/>
      <bottom style="thick"/>
    </border>
    <border>
      <left style="thin"/>
      <right>
        <color indexed="63"/>
      </right>
      <top style="thin"/>
      <bottom style="thick"/>
    </border>
    <border>
      <left>
        <color indexed="63"/>
      </left>
      <right>
        <color indexed="63"/>
      </right>
      <top style="thin"/>
      <bottom style="thick"/>
    </border>
    <border>
      <left style="thin"/>
      <right>
        <color indexed="63"/>
      </right>
      <top>
        <color indexed="63"/>
      </top>
      <bottom style="thin"/>
    </border>
    <border>
      <left style="double"/>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style="double"/>
      <right>
        <color indexed="63"/>
      </right>
      <top style="thin"/>
      <bottom style="double"/>
    </border>
    <border>
      <left style="thin"/>
      <right>
        <color indexed="63"/>
      </right>
      <top style="thin"/>
      <bottom style="double"/>
    </border>
    <border>
      <left>
        <color indexed="63"/>
      </left>
      <right>
        <color indexed="63"/>
      </right>
      <top style="thin"/>
      <bottom style="double"/>
    </border>
    <border>
      <left style="thin"/>
      <right style="double"/>
      <top style="thin"/>
      <bottom>
        <color indexed="63"/>
      </bottom>
    </border>
    <border>
      <left style="thin"/>
      <right style="double"/>
      <top>
        <color indexed="63"/>
      </top>
      <bottom style="thin"/>
    </border>
    <border>
      <left style="thin"/>
      <right style="double"/>
      <top style="thin"/>
      <bottom style="double"/>
    </border>
    <border>
      <left style="thin"/>
      <right style="thin"/>
      <top style="thin"/>
      <bottom>
        <color indexed="63"/>
      </bottom>
    </border>
    <border>
      <left style="double"/>
      <right style="thin"/>
      <top style="thin"/>
      <bottom>
        <color indexed="63"/>
      </bottom>
    </border>
    <border>
      <left style="double"/>
      <right>
        <color indexed="63"/>
      </right>
      <top style="thin"/>
      <bottom style="thin"/>
    </border>
    <border>
      <left style="thin"/>
      <right style="thin"/>
      <top>
        <color indexed="63"/>
      </top>
      <bottom style="thin"/>
    </border>
    <border>
      <left style="double"/>
      <right style="double"/>
      <top style="double"/>
      <bottom style="thin"/>
    </border>
    <border>
      <left style="double"/>
      <right style="double"/>
      <top>
        <color indexed="63"/>
      </top>
      <bottom style="double"/>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3"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36">
    <xf numFmtId="0" fontId="0" fillId="0" borderId="0" xfId="0" applyAlignment="1">
      <alignment/>
    </xf>
    <xf numFmtId="0" fontId="0" fillId="0" borderId="0" xfId="0" applyBorder="1" applyAlignment="1">
      <alignment/>
    </xf>
    <xf numFmtId="0" fontId="2" fillId="0" borderId="0" xfId="0" applyFont="1" applyAlignment="1">
      <alignment/>
    </xf>
    <xf numFmtId="3" fontId="0" fillId="0" borderId="0" xfId="0" applyNumberFormat="1" applyBorder="1" applyAlignment="1">
      <alignment horizontal="center"/>
    </xf>
    <xf numFmtId="0" fontId="4" fillId="0" borderId="0" xfId="0" applyFont="1" applyAlignment="1">
      <alignment/>
    </xf>
    <xf numFmtId="0" fontId="5" fillId="0" borderId="0" xfId="0" applyFont="1" applyAlignment="1">
      <alignment/>
    </xf>
    <xf numFmtId="0" fontId="5" fillId="0" borderId="10" xfId="0" applyFont="1" applyBorder="1" applyAlignment="1">
      <alignment horizontal="center"/>
    </xf>
    <xf numFmtId="3" fontId="5" fillId="0" borderId="0" xfId="0" applyNumberFormat="1" applyFont="1" applyAlignment="1">
      <alignment horizontal="center"/>
    </xf>
    <xf numFmtId="1" fontId="0" fillId="0" borderId="0" xfId="0" applyNumberFormat="1" applyAlignment="1">
      <alignment horizontal="center"/>
    </xf>
    <xf numFmtId="0" fontId="5" fillId="0" borderId="0" xfId="0" applyFont="1" applyBorder="1" applyAlignment="1">
      <alignment horizontal="center"/>
    </xf>
    <xf numFmtId="1" fontId="0" fillId="0" borderId="0" xfId="0" applyNumberFormat="1" applyBorder="1" applyAlignment="1">
      <alignment horizontal="center"/>
    </xf>
    <xf numFmtId="0" fontId="0" fillId="0" borderId="10" xfId="0" applyBorder="1" applyAlignment="1">
      <alignment/>
    </xf>
    <xf numFmtId="0" fontId="7" fillId="0" borderId="0" xfId="0" applyFont="1" applyAlignment="1">
      <alignment/>
    </xf>
    <xf numFmtId="0" fontId="7" fillId="0" borderId="0" xfId="0" applyFont="1" applyAlignment="1">
      <alignment horizontal="right"/>
    </xf>
    <xf numFmtId="0" fontId="1" fillId="33" borderId="0" xfId="0" applyFont="1" applyFill="1" applyAlignment="1" applyProtection="1">
      <alignment horizontal="left"/>
      <protection locked="0"/>
    </xf>
    <xf numFmtId="0" fontId="1" fillId="33" borderId="0" xfId="0" applyFont="1" applyFill="1" applyAlignment="1" applyProtection="1">
      <alignment/>
      <protection locked="0"/>
    </xf>
    <xf numFmtId="0" fontId="1" fillId="33" borderId="11" xfId="0" applyFont="1" applyFill="1" applyBorder="1" applyAlignment="1" applyProtection="1">
      <alignment horizontal="center"/>
      <protection locked="0"/>
    </xf>
    <xf numFmtId="3" fontId="1" fillId="33" borderId="12" xfId="0" applyNumberFormat="1" applyFont="1" applyFill="1" applyBorder="1" applyAlignment="1" applyProtection="1">
      <alignment horizontal="center"/>
      <protection locked="0"/>
    </xf>
    <xf numFmtId="0" fontId="1" fillId="33" borderId="13" xfId="0" applyFont="1" applyFill="1" applyBorder="1" applyAlignment="1" applyProtection="1">
      <alignment horizontal="center"/>
      <protection locked="0"/>
    </xf>
    <xf numFmtId="0" fontId="1" fillId="33" borderId="14" xfId="0" applyFont="1" applyFill="1" applyBorder="1" applyAlignment="1" applyProtection="1">
      <alignment horizontal="center"/>
      <protection locked="0"/>
    </xf>
    <xf numFmtId="0" fontId="7" fillId="0" borderId="15" xfId="0" applyFont="1" applyBorder="1" applyAlignment="1">
      <alignment horizontal="center"/>
    </xf>
    <xf numFmtId="0" fontId="7" fillId="0" borderId="16" xfId="0" applyFont="1" applyBorder="1" applyAlignment="1">
      <alignment/>
    </xf>
    <xf numFmtId="0" fontId="7" fillId="0" borderId="17" xfId="0" applyFont="1" applyBorder="1" applyAlignment="1">
      <alignment/>
    </xf>
    <xf numFmtId="0" fontId="7" fillId="0" borderId="18" xfId="0" applyFont="1" applyBorder="1" applyAlignment="1">
      <alignment horizontal="center"/>
    </xf>
    <xf numFmtId="0" fontId="7" fillId="0" borderId="19" xfId="0" applyFont="1" applyBorder="1" applyAlignment="1">
      <alignment/>
    </xf>
    <xf numFmtId="0" fontId="7" fillId="0" borderId="0" xfId="0" applyFont="1" applyBorder="1" applyAlignment="1">
      <alignment horizontal="right"/>
    </xf>
    <xf numFmtId="0" fontId="7" fillId="0" borderId="20" xfId="0" applyFont="1" applyBorder="1" applyAlignment="1">
      <alignment/>
    </xf>
    <xf numFmtId="0" fontId="7" fillId="0" borderId="21" xfId="0" applyFont="1" applyBorder="1" applyAlignment="1">
      <alignment/>
    </xf>
    <xf numFmtId="0" fontId="7" fillId="0" borderId="22" xfId="0" applyFont="1" applyBorder="1" applyAlignment="1">
      <alignment horizontal="right"/>
    </xf>
    <xf numFmtId="0" fontId="7" fillId="0" borderId="23" xfId="0" applyFont="1" applyBorder="1" applyAlignment="1">
      <alignment/>
    </xf>
    <xf numFmtId="0" fontId="7" fillId="0" borderId="24" xfId="0" applyFont="1" applyBorder="1" applyAlignment="1">
      <alignment horizontal="center"/>
    </xf>
    <xf numFmtId="0" fontId="7" fillId="0" borderId="25" xfId="0" applyFont="1" applyBorder="1" applyAlignment="1">
      <alignment/>
    </xf>
    <xf numFmtId="0" fontId="7" fillId="0" borderId="26" xfId="0" applyFont="1" applyBorder="1" applyAlignment="1">
      <alignment/>
    </xf>
    <xf numFmtId="0" fontId="7" fillId="0" borderId="27" xfId="0" applyFont="1" applyBorder="1" applyAlignment="1">
      <alignment horizontal="center"/>
    </xf>
    <xf numFmtId="0" fontId="7" fillId="0" borderId="28" xfId="0" applyFont="1" applyBorder="1" applyAlignment="1">
      <alignment/>
    </xf>
    <xf numFmtId="0" fontId="7" fillId="0" borderId="29" xfId="0" applyFont="1" applyBorder="1" applyAlignment="1">
      <alignment/>
    </xf>
    <xf numFmtId="0" fontId="7" fillId="0" borderId="30" xfId="0" applyFont="1" applyBorder="1" applyAlignment="1">
      <alignment/>
    </xf>
    <xf numFmtId="0" fontId="7" fillId="0" borderId="31" xfId="0" applyFont="1" applyBorder="1" applyAlignment="1">
      <alignment horizontal="center"/>
    </xf>
    <xf numFmtId="0" fontId="7" fillId="0" borderId="32" xfId="0" applyFont="1" applyBorder="1" applyAlignment="1">
      <alignment/>
    </xf>
    <xf numFmtId="0" fontId="7" fillId="0" borderId="33" xfId="0" applyFont="1" applyBorder="1" applyAlignment="1">
      <alignment/>
    </xf>
    <xf numFmtId="0" fontId="7" fillId="0" borderId="33" xfId="0" applyFont="1" applyBorder="1" applyAlignment="1">
      <alignment horizontal="left"/>
    </xf>
    <xf numFmtId="0" fontId="7" fillId="0" borderId="34" xfId="0" applyFont="1" applyBorder="1" applyAlignment="1">
      <alignment/>
    </xf>
    <xf numFmtId="0" fontId="7" fillId="0" borderId="23" xfId="0" applyFont="1" applyBorder="1" applyAlignment="1">
      <alignment horizontal="left"/>
    </xf>
    <xf numFmtId="0" fontId="7" fillId="0" borderId="35" xfId="0" applyFont="1" applyBorder="1" applyAlignment="1">
      <alignment horizontal="center"/>
    </xf>
    <xf numFmtId="0" fontId="7" fillId="0" borderId="36" xfId="0" applyFont="1" applyBorder="1" applyAlignment="1">
      <alignment/>
    </xf>
    <xf numFmtId="0" fontId="7" fillId="0" borderId="37" xfId="0" applyFont="1" applyBorder="1" applyAlignment="1">
      <alignment/>
    </xf>
    <xf numFmtId="0" fontId="7" fillId="0" borderId="38" xfId="0" applyFont="1" applyBorder="1" applyAlignment="1">
      <alignment horizontal="center"/>
    </xf>
    <xf numFmtId="0" fontId="7" fillId="0" borderId="39" xfId="0" applyFont="1" applyBorder="1" applyAlignment="1">
      <alignment horizontal="center"/>
    </xf>
    <xf numFmtId="3" fontId="7" fillId="0" borderId="12" xfId="0" applyNumberFormat="1" applyFont="1" applyBorder="1" applyAlignment="1">
      <alignment horizontal="center"/>
    </xf>
    <xf numFmtId="3" fontId="7" fillId="0" borderId="11" xfId="0" applyNumberFormat="1" applyFont="1" applyBorder="1" applyAlignment="1">
      <alignment horizontal="center"/>
    </xf>
    <xf numFmtId="3" fontId="7" fillId="0" borderId="40" xfId="0" applyNumberFormat="1" applyFont="1" applyBorder="1" applyAlignment="1">
      <alignment horizontal="center"/>
    </xf>
    <xf numFmtId="0" fontId="7" fillId="0" borderId="10" xfId="0" applyFont="1" applyBorder="1" applyAlignment="1">
      <alignment horizontal="center"/>
    </xf>
    <xf numFmtId="0" fontId="7" fillId="0" borderId="10" xfId="0" applyFont="1" applyBorder="1" applyAlignment="1">
      <alignment horizontal="center"/>
    </xf>
    <xf numFmtId="3" fontId="7" fillId="0" borderId="14" xfId="0" applyNumberFormat="1" applyFont="1" applyBorder="1" applyAlignment="1">
      <alignment horizontal="center"/>
    </xf>
    <xf numFmtId="3" fontId="7" fillId="0" borderId="0" xfId="0" applyNumberFormat="1" applyFont="1" applyAlignment="1">
      <alignment horizontal="center"/>
    </xf>
    <xf numFmtId="14" fontId="1" fillId="33" borderId="0" xfId="0" applyNumberFormat="1" applyFont="1" applyFill="1" applyAlignment="1" applyProtection="1">
      <alignment horizontal="left"/>
      <protection locked="0"/>
    </xf>
    <xf numFmtId="0" fontId="5" fillId="0" borderId="0" xfId="0" applyFont="1" applyBorder="1" applyAlignment="1">
      <alignment horizontal="center" vertical="top"/>
    </xf>
    <xf numFmtId="0" fontId="7" fillId="0" borderId="0" xfId="0" applyFont="1" applyBorder="1" applyAlignment="1">
      <alignment horizontal="center"/>
    </xf>
    <xf numFmtId="3" fontId="7" fillId="0" borderId="0" xfId="0" applyNumberFormat="1" applyFont="1" applyBorder="1" applyAlignment="1">
      <alignment horizontal="center"/>
    </xf>
    <xf numFmtId="0" fontId="1" fillId="0" borderId="0" xfId="0" applyFont="1" applyFill="1" applyBorder="1" applyAlignment="1" applyProtection="1">
      <alignment horizontal="center"/>
      <protection locked="0"/>
    </xf>
    <xf numFmtId="0" fontId="7" fillId="0" borderId="0" xfId="0" applyFont="1" applyBorder="1" applyAlignment="1">
      <alignment horizontal="center"/>
    </xf>
    <xf numFmtId="0" fontId="8" fillId="0" borderId="0" xfId="0" applyFont="1" applyBorder="1" applyAlignment="1">
      <alignment/>
    </xf>
    <xf numFmtId="0" fontId="8" fillId="0" borderId="0" xfId="0" applyFont="1" applyAlignment="1">
      <alignment/>
    </xf>
    <xf numFmtId="0" fontId="8" fillId="0" borderId="0" xfId="0" applyFont="1" applyAlignment="1">
      <alignment horizontal="left"/>
    </xf>
    <xf numFmtId="0" fontId="9" fillId="0" borderId="0" xfId="0" applyFont="1" applyAlignment="1">
      <alignment/>
    </xf>
    <xf numFmtId="0" fontId="7" fillId="0" borderId="41" xfId="0" applyFont="1" applyBorder="1" applyAlignment="1">
      <alignment horizontal="center" vertical="top"/>
    </xf>
    <xf numFmtId="0" fontId="7" fillId="0" borderId="42" xfId="0" applyFont="1" applyBorder="1" applyAlignment="1">
      <alignment horizontal="center"/>
    </xf>
    <xf numFmtId="3" fontId="7" fillId="0" borderId="38" xfId="0" applyNumberFormat="1" applyFont="1" applyBorder="1" applyAlignment="1">
      <alignment horizontal="center"/>
    </xf>
    <xf numFmtId="0" fontId="7" fillId="0" borderId="43" xfId="0" applyFont="1" applyBorder="1" applyAlignment="1">
      <alignment horizontal="center"/>
    </xf>
    <xf numFmtId="0" fontId="5" fillId="0" borderId="14" xfId="0" applyFont="1" applyBorder="1" applyAlignment="1">
      <alignment horizontal="center"/>
    </xf>
    <xf numFmtId="0" fontId="7" fillId="0" borderId="14" xfId="0" applyFont="1" applyBorder="1" applyAlignment="1" quotePrefix="1">
      <alignment horizontal="center"/>
    </xf>
    <xf numFmtId="0" fontId="5" fillId="0" borderId="14" xfId="0" applyFont="1" applyBorder="1" applyAlignment="1">
      <alignment horizontal="center" wrapText="1"/>
    </xf>
    <xf numFmtId="0" fontId="7" fillId="0" borderId="0" xfId="0" applyFont="1" applyAlignment="1">
      <alignment horizontal="center"/>
    </xf>
    <xf numFmtId="0" fontId="7" fillId="0" borderId="14" xfId="0" applyFont="1" applyBorder="1" applyAlignment="1">
      <alignment horizontal="center"/>
    </xf>
    <xf numFmtId="0" fontId="2" fillId="0" borderId="0" xfId="0" applyFont="1" applyAlignment="1">
      <alignment horizontal="right"/>
    </xf>
    <xf numFmtId="0" fontId="1" fillId="0" borderId="11" xfId="0" applyFont="1" applyBorder="1" applyAlignment="1">
      <alignment horizontal="center"/>
    </xf>
    <xf numFmtId="0" fontId="1" fillId="0" borderId="38" xfId="0" applyFont="1" applyBorder="1" applyAlignment="1">
      <alignment horizontal="center"/>
    </xf>
    <xf numFmtId="0" fontId="1" fillId="33" borderId="0" xfId="0" applyFont="1" applyFill="1" applyAlignment="1" applyProtection="1">
      <alignment horizontal="center"/>
      <protection locked="0"/>
    </xf>
    <xf numFmtId="0" fontId="6" fillId="0" borderId="0" xfId="0" applyFont="1" applyAlignment="1">
      <alignment horizontal="center"/>
    </xf>
    <xf numFmtId="0" fontId="10" fillId="0" borderId="0" xfId="0" applyFont="1" applyAlignment="1">
      <alignment horizontal="center" vertical="top" textRotation="180"/>
    </xf>
    <xf numFmtId="0" fontId="11" fillId="0" borderId="0" xfId="0" applyFont="1" applyAlignment="1">
      <alignment/>
    </xf>
    <xf numFmtId="0" fontId="0" fillId="0" borderId="0" xfId="0" applyFont="1" applyAlignment="1">
      <alignment/>
    </xf>
    <xf numFmtId="0" fontId="5" fillId="0" borderId="0" xfId="0" applyFont="1" applyBorder="1" applyAlignment="1">
      <alignment/>
    </xf>
    <xf numFmtId="0" fontId="0" fillId="0" borderId="17" xfId="0" applyBorder="1" applyAlignment="1">
      <alignment/>
    </xf>
    <xf numFmtId="0" fontId="5" fillId="0" borderId="19" xfId="0" applyFont="1" applyBorder="1" applyAlignment="1">
      <alignment horizontal="center"/>
    </xf>
    <xf numFmtId="3" fontId="0" fillId="0" borderId="0" xfId="0" applyNumberFormat="1" applyAlignment="1">
      <alignment/>
    </xf>
    <xf numFmtId="0" fontId="5" fillId="0" borderId="44" xfId="0" applyFont="1" applyBorder="1" applyAlignment="1">
      <alignment horizontal="center"/>
    </xf>
    <xf numFmtId="0" fontId="5" fillId="0" borderId="44" xfId="0" applyFont="1" applyBorder="1" applyAlignment="1">
      <alignment horizontal="center"/>
    </xf>
    <xf numFmtId="0" fontId="5" fillId="0" borderId="30" xfId="0" applyFont="1" applyBorder="1" applyAlignment="1">
      <alignment horizontal="center"/>
    </xf>
    <xf numFmtId="0" fontId="7" fillId="0" borderId="10" xfId="0" applyFont="1" applyFill="1" applyBorder="1" applyAlignment="1">
      <alignment horizontal="center"/>
    </xf>
    <xf numFmtId="0" fontId="0" fillId="0" borderId="0" xfId="0" applyAlignment="1">
      <alignment horizontal="center"/>
    </xf>
    <xf numFmtId="0" fontId="5" fillId="0" borderId="41" xfId="0" applyFont="1" applyBorder="1" applyAlignment="1">
      <alignment horizontal="center"/>
    </xf>
    <xf numFmtId="0" fontId="7" fillId="0" borderId="23" xfId="0" applyFont="1" applyBorder="1" applyAlignment="1">
      <alignment horizontal="center" vertical="top"/>
    </xf>
    <xf numFmtId="0" fontId="7" fillId="0" borderId="41" xfId="0" applyFont="1" applyFill="1" applyBorder="1" applyAlignment="1">
      <alignment horizontal="center" vertical="top"/>
    </xf>
    <xf numFmtId="0" fontId="0" fillId="0" borderId="20" xfId="0" applyBorder="1" applyAlignment="1">
      <alignment/>
    </xf>
    <xf numFmtId="0" fontId="0" fillId="0" borderId="0" xfId="0" applyAlignment="1">
      <alignment vertical="top"/>
    </xf>
    <xf numFmtId="0" fontId="14" fillId="0" borderId="0" xfId="0" applyFont="1" applyAlignment="1">
      <alignment vertical="top"/>
    </xf>
    <xf numFmtId="3" fontId="7" fillId="33" borderId="14" xfId="0" applyNumberFormat="1" applyFont="1" applyFill="1" applyBorder="1" applyAlignment="1" applyProtection="1">
      <alignment horizontal="center"/>
      <protection locked="0"/>
    </xf>
    <xf numFmtId="0" fontId="0" fillId="0" borderId="14" xfId="0" applyNumberFormat="1" applyBorder="1" applyAlignment="1" quotePrefix="1">
      <alignment horizontal="right" vertical="top"/>
    </xf>
    <xf numFmtId="0" fontId="0" fillId="0" borderId="41" xfId="0" applyNumberFormat="1" applyBorder="1" applyAlignment="1" quotePrefix="1">
      <alignment horizontal="right" vertical="top"/>
    </xf>
    <xf numFmtId="0" fontId="0" fillId="0" borderId="10" xfId="0" applyBorder="1" applyAlignment="1">
      <alignment vertical="top"/>
    </xf>
    <xf numFmtId="0" fontId="0" fillId="0" borderId="44" xfId="0" applyBorder="1" applyAlignment="1">
      <alignment vertical="top"/>
    </xf>
    <xf numFmtId="0" fontId="0" fillId="0" borderId="19" xfId="0" applyBorder="1" applyAlignment="1" quotePrefix="1">
      <alignment horizontal="center" vertical="top"/>
    </xf>
    <xf numFmtId="0" fontId="0" fillId="0" borderId="30" xfId="0" applyBorder="1" applyAlignment="1" quotePrefix="1">
      <alignment horizontal="center" vertical="top"/>
    </xf>
    <xf numFmtId="0" fontId="0" fillId="0" borderId="0" xfId="0" applyAlignment="1">
      <alignment/>
    </xf>
    <xf numFmtId="0" fontId="1" fillId="0" borderId="0" xfId="0" applyFont="1" applyFill="1" applyAlignment="1" applyProtection="1">
      <alignment horizontal="center"/>
      <protection locked="0"/>
    </xf>
    <xf numFmtId="0" fontId="1" fillId="33" borderId="39" xfId="0" applyFont="1" applyFill="1" applyBorder="1" applyAlignment="1" applyProtection="1">
      <alignment horizontal="center"/>
      <protection locked="0"/>
    </xf>
    <xf numFmtId="0" fontId="2" fillId="33" borderId="45" xfId="0" applyFont="1" applyFill="1" applyBorder="1" applyAlignment="1" applyProtection="1">
      <alignment horizontal="center"/>
      <protection locked="0"/>
    </xf>
    <xf numFmtId="0" fontId="10" fillId="0" borderId="0" xfId="0" applyFont="1" applyAlignment="1">
      <alignment/>
    </xf>
    <xf numFmtId="0" fontId="0" fillId="0" borderId="14" xfId="0" applyBorder="1" applyAlignment="1">
      <alignment/>
    </xf>
    <xf numFmtId="0" fontId="6" fillId="0" borderId="0" xfId="0" applyFont="1" applyAlignment="1" quotePrefix="1">
      <alignment horizontal="center"/>
    </xf>
    <xf numFmtId="0" fontId="1" fillId="33" borderId="46" xfId="0" applyFont="1" applyFill="1" applyBorder="1" applyAlignment="1" applyProtection="1">
      <alignment horizontal="center"/>
      <protection locked="0"/>
    </xf>
    <xf numFmtId="0" fontId="0" fillId="0" borderId="0" xfId="0" applyBorder="1" applyAlignment="1">
      <alignment horizontal="center" wrapText="1"/>
    </xf>
    <xf numFmtId="0" fontId="15" fillId="0" borderId="0" xfId="0" applyFont="1" applyFill="1" applyBorder="1" applyAlignment="1">
      <alignment horizontal="center"/>
    </xf>
    <xf numFmtId="0" fontId="15" fillId="0" borderId="0" xfId="0" applyFont="1" applyFill="1" applyBorder="1" applyAlignment="1" applyProtection="1">
      <alignment horizontal="center"/>
      <protection locked="0"/>
    </xf>
    <xf numFmtId="0" fontId="15" fillId="0" borderId="0" xfId="0" applyFont="1" applyFill="1" applyBorder="1" applyAlignment="1">
      <alignment/>
    </xf>
    <xf numFmtId="0" fontId="7" fillId="0" borderId="33" xfId="0" applyFont="1" applyBorder="1" applyAlignment="1">
      <alignment horizontal="center"/>
    </xf>
    <xf numFmtId="0" fontId="1" fillId="0" borderId="20" xfId="0" applyFont="1" applyFill="1" applyBorder="1" applyAlignment="1">
      <alignment horizontal="center"/>
    </xf>
    <xf numFmtId="0" fontId="7" fillId="0" borderId="23" xfId="0" applyFont="1" applyBorder="1" applyAlignment="1">
      <alignment horizontal="center"/>
    </xf>
    <xf numFmtId="0" fontId="7" fillId="0" borderId="0" xfId="0" applyFont="1" applyAlignment="1">
      <alignment horizontal="right"/>
    </xf>
    <xf numFmtId="0" fontId="0" fillId="0" borderId="0" xfId="0" applyAlignment="1">
      <alignment/>
    </xf>
    <xf numFmtId="0" fontId="6" fillId="0" borderId="0" xfId="0" applyFont="1" applyAlignment="1">
      <alignment horizontal="center"/>
    </xf>
    <xf numFmtId="0" fontId="0" fillId="0" borderId="0" xfId="0" applyFont="1" applyAlignment="1">
      <alignment wrapText="1"/>
    </xf>
    <xf numFmtId="0" fontId="0" fillId="0" borderId="0" xfId="0" applyAlignment="1">
      <alignment wrapText="1"/>
    </xf>
    <xf numFmtId="0" fontId="0" fillId="0" borderId="14" xfId="0" applyBorder="1" applyAlignment="1">
      <alignment vertical="top" wrapText="1"/>
    </xf>
    <xf numFmtId="0" fontId="0" fillId="0" borderId="14" xfId="0" applyBorder="1" applyAlignment="1">
      <alignment vertical="top"/>
    </xf>
    <xf numFmtId="0" fontId="0" fillId="0" borderId="0" xfId="0" applyNumberFormat="1" applyBorder="1" applyAlignment="1">
      <alignment vertical="top" wrapText="1"/>
    </xf>
    <xf numFmtId="0" fontId="0" fillId="0" borderId="0" xfId="0" applyBorder="1" applyAlignment="1">
      <alignment vertical="top" wrapText="1"/>
    </xf>
    <xf numFmtId="0" fontId="0" fillId="0" borderId="47" xfId="0" applyBorder="1" applyAlignment="1">
      <alignment vertical="top" wrapText="1"/>
    </xf>
    <xf numFmtId="0" fontId="0" fillId="0" borderId="20" xfId="0" applyNumberFormat="1" applyBorder="1" applyAlignment="1">
      <alignment vertical="top" wrapText="1"/>
    </xf>
    <xf numFmtId="0" fontId="0" fillId="0" borderId="20" xfId="0" applyBorder="1" applyAlignment="1">
      <alignment vertical="top" wrapText="1"/>
    </xf>
    <xf numFmtId="0" fontId="0" fillId="0" borderId="48" xfId="0" applyBorder="1" applyAlignment="1">
      <alignment vertical="top" wrapText="1"/>
    </xf>
    <xf numFmtId="0" fontId="0" fillId="0" borderId="47" xfId="0" applyBorder="1" applyAlignment="1">
      <alignment vertical="top"/>
    </xf>
    <xf numFmtId="0" fontId="0" fillId="0" borderId="34" xfId="0" applyBorder="1" applyAlignment="1">
      <alignment vertical="top" wrapText="1"/>
    </xf>
    <xf numFmtId="0" fontId="0" fillId="0" borderId="23" xfId="0" applyBorder="1" applyAlignment="1">
      <alignment vertical="top" wrapText="1"/>
    </xf>
    <xf numFmtId="0" fontId="0" fillId="0" borderId="49" xfId="0" applyBorder="1" applyAlignment="1">
      <alignmen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0</xdr:row>
      <xdr:rowOff>142875</xdr:rowOff>
    </xdr:from>
    <xdr:to>
      <xdr:col>2</xdr:col>
      <xdr:colOff>276225</xdr:colOff>
      <xdr:row>0</xdr:row>
      <xdr:rowOff>657225</xdr:rowOff>
    </xdr:to>
    <xdr:pic>
      <xdr:nvPicPr>
        <xdr:cNvPr id="1" name="Picture 15" descr="Extension_slogan_color (NO GLOBE)"/>
        <xdr:cNvPicPr preferRelativeResize="1">
          <a:picLocks noChangeAspect="1"/>
        </xdr:cNvPicPr>
      </xdr:nvPicPr>
      <xdr:blipFill>
        <a:blip r:embed="rId1"/>
        <a:stretch>
          <a:fillRect/>
        </a:stretch>
      </xdr:blipFill>
      <xdr:spPr>
        <a:xfrm>
          <a:off x="228600" y="142875"/>
          <a:ext cx="1066800" cy="514350"/>
        </a:xfrm>
        <a:prstGeom prst="rect">
          <a:avLst/>
        </a:prstGeom>
        <a:noFill/>
        <a:ln w="9525" cmpd="sng">
          <a:noFill/>
        </a:ln>
      </xdr:spPr>
    </xdr:pic>
    <xdr:clientData/>
  </xdr:twoCellAnchor>
</xdr:wsDr>
</file>

<file path=xl/tables/table1.xml><?xml version="1.0" encoding="utf-8"?>
<table xmlns="http://schemas.openxmlformats.org/spreadsheetml/2006/main" id="9" name="List1" displayName="List1" ref="A2:A9" comment="" totalsRowShown="0">
  <autoFilter ref="A2:A9"/>
  <tableColumns count="1">
    <tableColumn id="1" name="Bird type"/>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55"/>
  <sheetViews>
    <sheetView tabSelected="1" zoomScale="80" zoomScaleNormal="80" zoomScaleSheetLayoutView="65" zoomScalePageLayoutView="0" workbookViewId="0" topLeftCell="A1">
      <selection activeCell="G54" sqref="G54"/>
    </sheetView>
  </sheetViews>
  <sheetFormatPr defaultColWidth="9.140625" defaultRowHeight="12.75"/>
  <cols>
    <col min="1" max="1" width="5.7109375" style="0" customWidth="1"/>
    <col min="2" max="2" width="9.57421875" style="0" customWidth="1"/>
    <col min="3" max="3" width="19.421875" style="0" customWidth="1"/>
    <col min="4" max="4" width="21.00390625" style="0" customWidth="1"/>
    <col min="5" max="5" width="24.8515625" style="0" customWidth="1"/>
    <col min="6" max="6" width="13.7109375" style="0" customWidth="1"/>
    <col min="7" max="7" width="15.28125" style="0" customWidth="1"/>
    <col min="8" max="9" width="14.421875" style="0" customWidth="1"/>
    <col min="10" max="10" width="16.28125" style="0" customWidth="1"/>
    <col min="11" max="11" width="15.140625" style="0" customWidth="1"/>
    <col min="12" max="12" width="15.8515625" style="0" customWidth="1"/>
    <col min="13" max="13" width="0.2890625" style="0" customWidth="1"/>
    <col min="14" max="14" width="16.8515625" style="0" customWidth="1"/>
  </cols>
  <sheetData>
    <row r="1" spans="2:11" ht="59.25" customHeight="1">
      <c r="B1" s="78"/>
      <c r="C1" s="121" t="s">
        <v>108</v>
      </c>
      <c r="D1" s="121"/>
      <c r="E1" s="121"/>
      <c r="F1" s="121"/>
      <c r="G1" s="121"/>
      <c r="H1" s="110"/>
      <c r="I1" s="78"/>
      <c r="J1" s="78"/>
      <c r="K1" s="78"/>
    </row>
    <row r="3" spans="2:7" ht="17.25">
      <c r="B3" s="12" t="s">
        <v>0</v>
      </c>
      <c r="C3" s="15"/>
      <c r="D3" s="13" t="s">
        <v>2</v>
      </c>
      <c r="E3" s="14"/>
      <c r="F3" s="13" t="s">
        <v>1</v>
      </c>
      <c r="G3" s="55"/>
    </row>
    <row r="4" ht="13.5" thickBot="1"/>
    <row r="5" spans="2:9" ht="21" thickTop="1">
      <c r="B5" s="119" t="s">
        <v>3</v>
      </c>
      <c r="C5" s="120"/>
      <c r="D5" s="77"/>
      <c r="F5" s="74" t="s">
        <v>69</v>
      </c>
      <c r="G5" s="107"/>
      <c r="H5" s="80" t="str">
        <f>IF(ISBLANK(G5),"&lt;= Select a Bird Type from the drop down menu"," ")</f>
        <v>&lt;= Select a Bird Type from the drop down menu</v>
      </c>
      <c r="I5" s="80"/>
    </row>
    <row r="6" spans="2:8" ht="21" thickBot="1">
      <c r="B6" s="13"/>
      <c r="C6" s="104"/>
      <c r="D6" s="105"/>
      <c r="F6" s="74" t="s">
        <v>106</v>
      </c>
      <c r="G6" s="111"/>
      <c r="H6" s="108">
        <f>IF(AND(OR(G5="Broiler",G5="Roaster",G5="Cornish"),ISBLANK(G6)),"&lt;= Enter Bird Market Weight","")</f>
      </c>
    </row>
    <row r="7" spans="2:8" ht="19.5" customHeight="1" thickTop="1">
      <c r="B7" s="20" t="s">
        <v>4</v>
      </c>
      <c r="C7" s="21" t="s">
        <v>5</v>
      </c>
      <c r="D7" s="22"/>
      <c r="E7" s="22" t="s">
        <v>6</v>
      </c>
      <c r="F7" s="83"/>
      <c r="G7" s="106"/>
      <c r="H7" s="64" t="str">
        <f>IF(AND(ISBLANK(G7),OR(ISNUMBER(G8),ISNUMBER(G10),ISNUMBER(G11),ISNUMBER(E34),ISNUMBER(E35),ISNUMBER(E36),ISNUMBER(E37),ISNUMBER(E38),ISNUMBER(E39))),"&lt;= Yr. next total cleanout can't be blank."," ")</f>
        <v> </v>
      </c>
    </row>
    <row r="8" spans="2:10" ht="19.5" customHeight="1">
      <c r="B8" s="23"/>
      <c r="C8" s="24"/>
      <c r="D8" s="25" t="s">
        <v>7</v>
      </c>
      <c r="E8" s="26" t="s">
        <v>8</v>
      </c>
      <c r="F8" s="1"/>
      <c r="G8" s="16"/>
      <c r="H8" s="64" t="str">
        <f>IF(G9="ERROR 2","&lt;- Yr. last total cleanout can't be &gt; or = to yr. next total cleanout",IF(AND(ISBLANK(G8),OR(ISNUMBER(G10),ISNUMBER(G11),ISNUMBER(E34),ISNUMBER(E35),ISNUMBER(E36),ISNUMBER(E37),ISNUMBER(E38),ISNUMBER(E39))),"&lt;= Yr. last total cleanout can't be blank."," "))</f>
        <v> </v>
      </c>
      <c r="I8" s="115"/>
      <c r="J8" s="115"/>
    </row>
    <row r="9" spans="2:10" ht="19.5" customHeight="1" thickBot="1">
      <c r="B9" s="23"/>
      <c r="C9" s="27"/>
      <c r="D9" s="28" t="s">
        <v>9</v>
      </c>
      <c r="E9" s="29" t="s">
        <v>10</v>
      </c>
      <c r="F9" s="1"/>
      <c r="G9" s="46" t="str">
        <f>IF(OR(ISBLANK(G7),ISBLANK(G8)),IF(OR(ISNUMBER(G10),ISNUMBER(G11),ISNUMBER(E34),ISNUMBER(E35),ISNUMBER(E36),ISNUMBER(E37),ISNUMBER(E38),ISNUMBER(E39)),"ERROR 3"," "),IF(G7-G8&gt;15,"ERROR 1",IF(G8&gt;=G7,"ERROR 2",(G7-G8))))</f>
        <v> </v>
      </c>
      <c r="H9" s="4" t="str">
        <f>IF(G9="ERROR 1","-&gt; This Spreadsheet will not calculate a cycle of &gt; 15 years."," ")</f>
        <v> </v>
      </c>
      <c r="I9" s="113"/>
      <c r="J9" s="113"/>
    </row>
    <row r="10" spans="2:10" ht="19.5" customHeight="1" thickTop="1">
      <c r="B10" s="30" t="s">
        <v>11</v>
      </c>
      <c r="C10" s="31" t="s">
        <v>12</v>
      </c>
      <c r="D10" s="32"/>
      <c r="E10" s="32"/>
      <c r="F10" s="32"/>
      <c r="G10" s="17"/>
      <c r="H10" s="64" t="str">
        <f>IF(AND(ISBLANK(G10),OR(ISNUMBER(G11),ISNUMBER(E34),ISNUMBER(E35),ISNUMBER(E36),ISNUMBER(E37),ISNUMBER(E38),ISNUMBER(E39))),"&lt;= Total # of birds per flock cannot be left blank."," ")</f>
        <v> </v>
      </c>
      <c r="I10" s="113"/>
      <c r="J10" s="113"/>
    </row>
    <row r="11" spans="2:10" ht="19.5" customHeight="1" thickBot="1">
      <c r="B11" s="33" t="s">
        <v>13</v>
      </c>
      <c r="C11" s="34" t="s">
        <v>14</v>
      </c>
      <c r="D11" s="35"/>
      <c r="E11" s="35"/>
      <c r="F11" s="35"/>
      <c r="G11" s="18"/>
      <c r="H11" s="64" t="str">
        <f>IF(AND(ISBLANK(G11),OR(ISNUMBER(E34),ISNUMBER(E35),ISNUMBER(E36),ISNUMBER(E37),ISNUMBER(E38),ISNUMBER(E39))),"&lt;= Flocks per year cannot be left blank."," ")</f>
        <v> </v>
      </c>
      <c r="I11" s="113"/>
      <c r="J11" s="113"/>
    </row>
    <row r="12" spans="2:10" ht="19.5" customHeight="1" thickTop="1">
      <c r="B12" s="30" t="s">
        <v>15</v>
      </c>
      <c r="C12" s="36" t="s">
        <v>29</v>
      </c>
      <c r="D12" s="26"/>
      <c r="E12" s="26"/>
      <c r="F12" s="26"/>
      <c r="G12" s="47" t="str">
        <f>IF(OR(ISBLANK(G$7),ISBLANK(G$8),ISBLANK(G$10),ISBLANK(G$11))," ",ROUNDDOWN($G$9*$G$11,))</f>
        <v> </v>
      </c>
      <c r="H12" s="82"/>
      <c r="I12" s="113"/>
      <c r="J12" s="113"/>
    </row>
    <row r="13" spans="2:11" ht="19.5" customHeight="1">
      <c r="B13" s="37" t="s">
        <v>16</v>
      </c>
      <c r="C13" s="38" t="s">
        <v>48</v>
      </c>
      <c r="D13" s="39"/>
      <c r="E13" s="39"/>
      <c r="F13" s="40"/>
      <c r="G13" s="75">
        <f>IF(G5="Broiler",0.2,IF(G5="Roaster",0.2,IF(G5="Cornish",0.04,0)))</f>
        <v>0</v>
      </c>
      <c r="H13" s="82"/>
      <c r="I13" s="114"/>
      <c r="J13" s="113"/>
      <c r="K13" s="72"/>
    </row>
    <row r="14" spans="2:11" ht="19.5" customHeight="1" thickBot="1">
      <c r="B14" s="33" t="s">
        <v>17</v>
      </c>
      <c r="C14" s="41" t="s">
        <v>46</v>
      </c>
      <c r="D14" s="29"/>
      <c r="E14" s="29"/>
      <c r="F14" s="42"/>
      <c r="G14" s="76" t="str">
        <f>IF(H6&lt;&gt;"","",IF(G5="Broiler",G6*0.1729+0.2089,IF(G5="Roaster",G6*0.1729+0.2089,IF(G5="Cornish",G6*0.1729+0.2089,IF(G5="Breeder",24,IF(G5="Pullet",6.7,IF(G5="Layer",19.7,IF(G5="Turkey",10," "))))))))</f>
        <v> </v>
      </c>
      <c r="H14" s="82"/>
      <c r="I14" s="114"/>
      <c r="J14" s="113"/>
      <c r="K14" s="72"/>
    </row>
    <row r="15" spans="2:10" ht="19.5" customHeight="1" thickTop="1">
      <c r="B15" s="30" t="s">
        <v>18</v>
      </c>
      <c r="C15" s="31" t="s">
        <v>47</v>
      </c>
      <c r="D15" s="32"/>
      <c r="E15" s="32"/>
      <c r="F15" s="32"/>
      <c r="G15" s="48" t="str">
        <f>IF(OR(ISBLANK(G$7),ISBLANK(G$8),ISBLANK(G$10),ISBLANK(G$11))," ",IF($G9="ERROR","#VALUE!",G10*G13/1000))</f>
        <v> </v>
      </c>
      <c r="H15" s="82"/>
      <c r="I15" s="114"/>
      <c r="J15" s="113"/>
    </row>
    <row r="16" spans="2:10" ht="19.5" customHeight="1">
      <c r="B16" s="37" t="s">
        <v>19</v>
      </c>
      <c r="C16" s="38" t="s">
        <v>82</v>
      </c>
      <c r="D16" s="39"/>
      <c r="E16" s="39"/>
      <c r="F16" s="39"/>
      <c r="G16" s="49" t="str">
        <f>IF(OR(ISBLANK(G$7),ISBLANK(G$8),ISBLANK(G$10),ISBLANK(G$11))," ",G15*(ROUNDDOWN($G$9*$G$11,)))</f>
        <v> </v>
      </c>
      <c r="H16" s="82"/>
      <c r="I16" s="114"/>
      <c r="J16" s="113"/>
    </row>
    <row r="17" spans="2:10" ht="19.5" customHeight="1">
      <c r="B17" s="37" t="s">
        <v>20</v>
      </c>
      <c r="C17" s="38" t="s">
        <v>49</v>
      </c>
      <c r="D17" s="39"/>
      <c r="E17" s="39"/>
      <c r="F17" s="39"/>
      <c r="G17" s="49" t="str">
        <f>IF(OR(ISBLANK(G$7),ISBLANK(G$8),ISBLANK(G$10),ISBLANK(G$11))," ",G10*G12*G14/1000)</f>
        <v> </v>
      </c>
      <c r="H17" s="82"/>
      <c r="I17" s="114"/>
      <c r="J17" s="113"/>
    </row>
    <row r="18" spans="2:10" ht="19.5" customHeight="1">
      <c r="B18" s="66" t="s">
        <v>21</v>
      </c>
      <c r="C18" s="41" t="s">
        <v>70</v>
      </c>
      <c r="D18" s="29"/>
      <c r="E18" s="29"/>
      <c r="F18" s="29"/>
      <c r="G18" s="67" t="str">
        <f>IF(OR(ISBLANK(G$7),ISBLANK(G$8),ISBLANK(G$10),ISBLANK(G$11))," ",(G17-G16))</f>
        <v> </v>
      </c>
      <c r="H18" s="82"/>
      <c r="I18" s="114"/>
      <c r="J18" s="113"/>
    </row>
    <row r="19" spans="2:10" ht="19.5" customHeight="1">
      <c r="B19" s="68" t="s">
        <v>30</v>
      </c>
      <c r="C19" s="38" t="s">
        <v>71</v>
      </c>
      <c r="D19" s="39"/>
      <c r="E19" s="39"/>
      <c r="F19" s="39"/>
      <c r="G19" s="49" t="str">
        <f>IF(OR(ISBLANK(G$7),ISBLANK(G$8),ISBLANK(G$10),ISBLANK(G$11))," ",(G18/G9))</f>
        <v> </v>
      </c>
      <c r="H19" s="82"/>
      <c r="I19" s="114"/>
      <c r="J19" s="113"/>
    </row>
    <row r="20" spans="2:10" ht="19.5" customHeight="1" thickBot="1">
      <c r="B20" s="43" t="s">
        <v>32</v>
      </c>
      <c r="C20" s="44" t="s">
        <v>50</v>
      </c>
      <c r="D20" s="45"/>
      <c r="E20" s="45"/>
      <c r="F20" s="45"/>
      <c r="G20" s="50" t="str">
        <f>IF(OR(ISBLANK(G$7),ISBLANK(G$8),ISBLANK(G$10),ISBLANK(G$11))," ",(G17/G9))</f>
        <v> </v>
      </c>
      <c r="H20" s="82"/>
      <c r="I20" s="114"/>
      <c r="J20" s="113"/>
    </row>
    <row r="21" spans="1:9" ht="12.75" customHeight="1" thickTop="1">
      <c r="A21" s="1"/>
      <c r="B21" s="81" t="s">
        <v>110</v>
      </c>
      <c r="C21" s="1"/>
      <c r="D21" s="1"/>
      <c r="E21" s="1"/>
      <c r="F21" s="1"/>
      <c r="G21" s="1"/>
      <c r="H21" s="3"/>
      <c r="I21" s="3"/>
    </row>
    <row r="22" spans="1:9" ht="13.5" customHeight="1">
      <c r="A22" s="1"/>
      <c r="B22" s="1"/>
      <c r="F22" s="1"/>
      <c r="G22" s="1"/>
      <c r="H22" s="3"/>
      <c r="I22" s="3"/>
    </row>
    <row r="23" spans="1:9" ht="13.5" customHeight="1">
      <c r="A23" s="1"/>
      <c r="B23" s="1"/>
      <c r="D23" s="61" t="str">
        <f>IF(OR(OR(E34&lt;0,E34&gt;100),OR(E35&lt;0,E35&gt;100),OR(E36&lt;0,E36&gt;100),OR(E37&lt;0,E37&gt;100),OR(E38&lt;0,E38&gt;100),OR(E39&lt;0,E39&gt;100),OR(E40&lt;0,E40&gt;100),OR(E41&lt;0,E41&gt;100),OR(E42&lt;0,E42&gt;100),OR(E43&lt;0,E43&gt;100),OR(E44&lt;0,E44&gt;100),OR(E45&lt;0,E45&gt;100),OR(E46&lt;0,E46&gt;100),OR(E47&lt;0,E47&gt;100),OR(E48&lt;0,E48&gt;100)),"ERROR: Each entry for % litter removed must be a number from 0 to 100."," ")</f>
        <v> </v>
      </c>
      <c r="F23" s="1"/>
      <c r="G23" s="1"/>
      <c r="H23" s="3"/>
      <c r="I23" s="3"/>
    </row>
    <row r="24" spans="4:5" ht="13.5" customHeight="1">
      <c r="D24" s="62" t="str">
        <f>IF(OR(AND(ISNUMBER(B34),ISBLANK(E34)),AND(ISNUMBER(B35),ISBLANK(E35)),AND(ISNUMBER(B36),ISBLANK(E36)),AND(ISNUMBER(B37),ISBLANK(E37)),AND(ISNUMBER(B38),ISBLANK(E38)),AND(ISNUMBER(B39),ISBLANK(E39)),AND(ISNUMBER(B40),ISBLANK(E40)),AND(ISNUMBER(B41),ISBLANK(E41)),AND(ISNUMBER(B42),ISBLANK(E42)),AND(ISNUMBER(B43),ISBLANK(E43)),AND(ISNUMBER(B44),ISBLANK(E44)),AND(ISNUMBER(B45),ISBLANK(E45)),AND(ISNUMBER(B46),ISBLANK(E46)),AND(ISNUMBER(B47),ISBLANK(E47)),AND(ISNUMBER(B48),ISBLANK(E48))),"IMPORTANT: You must enter a % removed from 0 to 100 for each year that appears in the left most column."," ")</f>
        <v> </v>
      </c>
      <c r="E24" s="63"/>
    </row>
    <row r="25" ht="13.5" customHeight="1">
      <c r="E25" s="79" t="str">
        <f>IF(AND(($D$23=" "),(D$24=" "))," ","=&gt;")</f>
        <v> </v>
      </c>
    </row>
    <row r="26" spans="2:10" ht="21">
      <c r="B26" s="2" t="s">
        <v>83</v>
      </c>
      <c r="G26" s="90"/>
      <c r="H26" s="90"/>
      <c r="I26" s="90"/>
      <c r="J26" s="90"/>
    </row>
    <row r="27" spans="2:15" ht="25.5" customHeight="1">
      <c r="B27" s="91"/>
      <c r="C27" s="65" t="s">
        <v>33</v>
      </c>
      <c r="D27" s="92" t="s">
        <v>38</v>
      </c>
      <c r="E27" s="65" t="s">
        <v>39</v>
      </c>
      <c r="F27" s="65" t="s">
        <v>40</v>
      </c>
      <c r="G27" s="93" t="s">
        <v>41</v>
      </c>
      <c r="H27" s="65" t="s">
        <v>42</v>
      </c>
      <c r="I27" s="65" t="s">
        <v>51</v>
      </c>
      <c r="J27" s="65" t="s">
        <v>75</v>
      </c>
      <c r="K27" s="56"/>
      <c r="L27" s="56"/>
      <c r="M27" s="9"/>
      <c r="N27" s="9"/>
      <c r="O27" s="1"/>
    </row>
    <row r="28" spans="2:15" ht="19.5" customHeight="1">
      <c r="B28" s="6"/>
      <c r="C28" s="51" t="s">
        <v>44</v>
      </c>
      <c r="D28" s="11"/>
      <c r="E28" s="60" t="s">
        <v>54</v>
      </c>
      <c r="F28" s="6"/>
      <c r="G28" s="1"/>
      <c r="H28" s="6" t="s">
        <v>80</v>
      </c>
      <c r="I28" s="84"/>
      <c r="J28" s="6"/>
      <c r="K28" s="9"/>
      <c r="L28" s="9"/>
      <c r="M28" s="9"/>
      <c r="N28" s="9"/>
      <c r="O28" s="1"/>
    </row>
    <row r="29" spans="2:15" ht="19.5" customHeight="1">
      <c r="B29" s="6"/>
      <c r="C29" s="51" t="s">
        <v>34</v>
      </c>
      <c r="D29" s="51" t="s">
        <v>28</v>
      </c>
      <c r="E29" s="52" t="s">
        <v>55</v>
      </c>
      <c r="F29" s="51" t="s">
        <v>22</v>
      </c>
      <c r="G29" s="89" t="s">
        <v>73</v>
      </c>
      <c r="H29" s="51" t="s">
        <v>23</v>
      </c>
      <c r="I29" s="51" t="s">
        <v>23</v>
      </c>
      <c r="J29" s="51" t="s">
        <v>59</v>
      </c>
      <c r="K29" s="9"/>
      <c r="L29" s="9"/>
      <c r="M29" s="9"/>
      <c r="N29" s="9"/>
      <c r="O29" s="1"/>
    </row>
    <row r="30" spans="2:15" ht="19.5" customHeight="1">
      <c r="B30" s="6"/>
      <c r="C30" s="51" t="s">
        <v>35</v>
      </c>
      <c r="D30" s="51" t="s">
        <v>45</v>
      </c>
      <c r="E30" s="52" t="s">
        <v>56</v>
      </c>
      <c r="F30" s="51" t="s">
        <v>43</v>
      </c>
      <c r="G30" s="51" t="s">
        <v>25</v>
      </c>
      <c r="H30" s="51" t="s">
        <v>52</v>
      </c>
      <c r="I30" s="51" t="s">
        <v>52</v>
      </c>
      <c r="J30" s="51" t="s">
        <v>60</v>
      </c>
      <c r="K30" s="57"/>
      <c r="L30" s="9"/>
      <c r="M30" s="9"/>
      <c r="N30" s="9"/>
      <c r="O30" s="1"/>
    </row>
    <row r="31" spans="2:15" ht="19.5" customHeight="1">
      <c r="B31" s="6"/>
      <c r="C31" s="51" t="s">
        <v>37</v>
      </c>
      <c r="D31" s="51" t="s">
        <v>36</v>
      </c>
      <c r="E31" s="60" t="s">
        <v>57</v>
      </c>
      <c r="F31" s="51" t="s">
        <v>24</v>
      </c>
      <c r="G31" s="51" t="s">
        <v>26</v>
      </c>
      <c r="H31" s="51" t="s">
        <v>74</v>
      </c>
      <c r="I31" s="51" t="s">
        <v>24</v>
      </c>
      <c r="J31" s="51" t="s">
        <v>24</v>
      </c>
      <c r="K31" s="57"/>
      <c r="L31" s="57"/>
      <c r="M31" s="9"/>
      <c r="N31" s="9"/>
      <c r="O31" s="1"/>
    </row>
    <row r="32" spans="2:15" ht="19.5" customHeight="1">
      <c r="B32" s="51" t="s">
        <v>26</v>
      </c>
      <c r="C32" s="6" t="s">
        <v>84</v>
      </c>
      <c r="D32" s="51" t="s">
        <v>31</v>
      </c>
      <c r="E32" s="52" t="s">
        <v>58</v>
      </c>
      <c r="F32" s="51" t="s">
        <v>27</v>
      </c>
      <c r="G32" s="1"/>
      <c r="H32" s="51" t="s">
        <v>53</v>
      </c>
      <c r="I32" s="51" t="s">
        <v>53</v>
      </c>
      <c r="J32" s="51" t="s">
        <v>27</v>
      </c>
      <c r="K32" s="57"/>
      <c r="L32" s="57"/>
      <c r="M32" s="9"/>
      <c r="N32" s="9"/>
      <c r="O32" s="1"/>
    </row>
    <row r="33" spans="2:15" ht="19.5" customHeight="1">
      <c r="B33" s="86"/>
      <c r="C33" s="86" t="s">
        <v>76</v>
      </c>
      <c r="D33" s="86" t="s">
        <v>78</v>
      </c>
      <c r="E33" s="87" t="s">
        <v>77</v>
      </c>
      <c r="F33" s="86" t="s">
        <v>79</v>
      </c>
      <c r="G33" s="94"/>
      <c r="H33" s="86" t="s">
        <v>81</v>
      </c>
      <c r="I33" s="88"/>
      <c r="J33" s="86" t="s">
        <v>86</v>
      </c>
      <c r="K33" s="9"/>
      <c r="L33" s="9"/>
      <c r="M33" s="9"/>
      <c r="N33" s="9"/>
      <c r="O33" s="1"/>
    </row>
    <row r="34" spans="2:15" ht="19.5" customHeight="1">
      <c r="B34" s="73" t="str">
        <f>IF(OR(ISBLANK(G7),ISBLANK(G8))," ",G8+1)</f>
        <v> </v>
      </c>
      <c r="C34" s="53" t="str">
        <f>IF(OR($G$18=" ",$B34=" ",$E$25&lt;&gt;" ")," ",0)</f>
        <v> </v>
      </c>
      <c r="D34" s="53" t="str">
        <f aca="true" t="shared" si="0" ref="D34:D48">IF(OR($G$18=" ",$B34=" ",$E$25&lt;&gt;" ")," ",($G$19+C34))</f>
        <v> </v>
      </c>
      <c r="E34" s="19"/>
      <c r="F34" s="53" t="str">
        <f aca="true" t="shared" si="1" ref="F34:F48">IF(OR($G$18=" ",$B34=" ",$E$25&lt;&gt;" ")," ",(E34/100)*D34)</f>
        <v> </v>
      </c>
      <c r="G34" s="53" t="str">
        <f>IF(NOT(ISNUMBER($B34))," ",IF(OR($G$5="Breeder",$G$5="Pullet",$G$5="Layer",$G$5="Turkey"),0,(IF(OR($G$12=" ",$B34=" ",$E$25&lt;&gt;" ")," ",ROUNDDOWN($G$11,)))))</f>
        <v> </v>
      </c>
      <c r="H34" s="53" t="str">
        <f aca="true" t="shared" si="2" ref="H34:H48">IF(OR($G$12=" ",$B34=" ",$E$25&lt;&gt;" ")," ",($G34*$G$15))</f>
        <v> </v>
      </c>
      <c r="I34" s="97"/>
      <c r="J34" s="53" t="str">
        <f aca="true" t="shared" si="3" ref="J34:J48">IF(OR($G$12=" ",$B34=" ",$E$25&lt;&gt;" ")," ",ROUND($F34+$I34,))</f>
        <v> </v>
      </c>
      <c r="K34" s="59"/>
      <c r="L34" s="58"/>
      <c r="M34" s="10"/>
      <c r="N34" s="10"/>
      <c r="O34" s="1"/>
    </row>
    <row r="35" spans="2:14" ht="19.5" customHeight="1">
      <c r="B35" s="73" t="str">
        <f>IF(ISNUMBER(B34),IF(B34+1&gt;G$7," ",B34+1)," ")</f>
        <v> </v>
      </c>
      <c r="C35" s="53" t="str">
        <f aca="true" t="shared" si="4" ref="C35:C48">IF(OR($G$18=" ",$B35=" ",$E$25&lt;&gt;" ")," ",(D34-F34+H34-I34))</f>
        <v> </v>
      </c>
      <c r="D35" s="53" t="str">
        <f t="shared" si="0"/>
        <v> </v>
      </c>
      <c r="E35" s="19"/>
      <c r="F35" s="53" t="str">
        <f t="shared" si="1"/>
        <v> </v>
      </c>
      <c r="G35" s="53" t="str">
        <f>IF(NOT(ISNUMBER($B35))," ",IF(OR($G$5="Breeder",$G$5="Pullet",$G$5="Layer",$G$5="Turkey"),0,(IF(OR($G$12=" ",$B35=" ",$E$25&lt;&gt;" ")," ",ROUNDDOWN($G$11*2,)-ROUNDDOWN($G$11,)))))</f>
        <v> </v>
      </c>
      <c r="H35" s="53" t="str">
        <f t="shared" si="2"/>
        <v> </v>
      </c>
      <c r="I35" s="97"/>
      <c r="J35" s="53" t="str">
        <f t="shared" si="3"/>
        <v> </v>
      </c>
      <c r="K35" s="59"/>
      <c r="L35" s="58"/>
      <c r="M35" s="8"/>
      <c r="N35" s="8"/>
    </row>
    <row r="36" spans="2:14" ht="19.5" customHeight="1">
      <c r="B36" s="73" t="str">
        <f>IF(ISNUMBER(B35),IF(B35+1&gt;G$7," ",B35+1)," ")</f>
        <v> </v>
      </c>
      <c r="C36" s="53" t="str">
        <f t="shared" si="4"/>
        <v> </v>
      </c>
      <c r="D36" s="53" t="str">
        <f t="shared" si="0"/>
        <v> </v>
      </c>
      <c r="E36" s="19"/>
      <c r="F36" s="53" t="str">
        <f t="shared" si="1"/>
        <v> </v>
      </c>
      <c r="G36" s="53" t="str">
        <f>IF(NOT(ISNUMBER($B36))," ",IF(OR($G$5="Breeder",$G$5="Pullet",$G$5="Layer",$G$5="Turkey"),0,(IF(OR($G$12=" ",$B36=" ",$E$25&lt;&gt;" ")," ",ROUNDDOWN($G$11*3,)-ROUNDDOWN($G$11*2,)))))</f>
        <v> </v>
      </c>
      <c r="H36" s="53" t="str">
        <f t="shared" si="2"/>
        <v> </v>
      </c>
      <c r="I36" s="97"/>
      <c r="J36" s="53" t="str">
        <f t="shared" si="3"/>
        <v> </v>
      </c>
      <c r="K36" s="59"/>
      <c r="L36" s="58"/>
      <c r="M36" s="8"/>
      <c r="N36" s="8"/>
    </row>
    <row r="37" spans="2:14" ht="19.5" customHeight="1">
      <c r="B37" s="73" t="str">
        <f>IF(ISNUMBER(B36),IF(B36+1&gt;G$7," ",B36+1)," ")</f>
        <v> </v>
      </c>
      <c r="C37" s="53" t="str">
        <f t="shared" si="4"/>
        <v> </v>
      </c>
      <c r="D37" s="53" t="str">
        <f t="shared" si="0"/>
        <v> </v>
      </c>
      <c r="E37" s="19"/>
      <c r="F37" s="53" t="str">
        <f t="shared" si="1"/>
        <v> </v>
      </c>
      <c r="G37" s="53" t="str">
        <f>IF(NOT(ISNUMBER($B37))," ",IF(OR($G$5="Breeder",$G$5="Pullet",$G$5="Layer",$G$5="Turkey"),0,(IF(OR($G$12=" ",$B37=" ",$E$25&lt;&gt;" ")," ",ROUNDDOWN($G$11*4,)-ROUNDDOWN($G$11*3,)))))</f>
        <v> </v>
      </c>
      <c r="H37" s="53" t="str">
        <f t="shared" si="2"/>
        <v> </v>
      </c>
      <c r="I37" s="97"/>
      <c r="J37" s="53" t="str">
        <f t="shared" si="3"/>
        <v> </v>
      </c>
      <c r="K37" s="59"/>
      <c r="L37" s="58"/>
      <c r="M37" s="8"/>
      <c r="N37" s="8"/>
    </row>
    <row r="38" spans="2:12" ht="19.5" customHeight="1">
      <c r="B38" s="73" t="str">
        <f>IF(ISNUMBER(B37),IF(B37+1&gt;G$7," ",B37+1)," ")</f>
        <v> </v>
      </c>
      <c r="C38" s="53" t="str">
        <f t="shared" si="4"/>
        <v> </v>
      </c>
      <c r="D38" s="53" t="str">
        <f t="shared" si="0"/>
        <v> </v>
      </c>
      <c r="E38" s="19"/>
      <c r="F38" s="53" t="str">
        <f t="shared" si="1"/>
        <v> </v>
      </c>
      <c r="G38" s="53" t="str">
        <f>IF(NOT(ISNUMBER($B38))," ",IF(OR($G$5="Breeder",$G$5="Pullet",$G$5="Layer",$G$5="Turkey"),0,IF(OR($G$12=" ",$B38=" ",$E$25&lt;&gt;" ")," ",ROUNDDOWN($G$11*5,)-ROUNDDOWN($G$11*4,))))</f>
        <v> </v>
      </c>
      <c r="H38" s="53" t="str">
        <f t="shared" si="2"/>
        <v> </v>
      </c>
      <c r="I38" s="97"/>
      <c r="J38" s="53" t="str">
        <f t="shared" si="3"/>
        <v> </v>
      </c>
      <c r="K38" s="59"/>
      <c r="L38" s="58"/>
    </row>
    <row r="39" spans="2:12" ht="19.5" customHeight="1">
      <c r="B39" s="73" t="str">
        <f>IF(ISNUMBER(B38),IF(B38+1&gt;G$7," ",B38+1)," ")</f>
        <v> </v>
      </c>
      <c r="C39" s="53" t="str">
        <f t="shared" si="4"/>
        <v> </v>
      </c>
      <c r="D39" s="53" t="str">
        <f t="shared" si="0"/>
        <v> </v>
      </c>
      <c r="E39" s="19"/>
      <c r="F39" s="53" t="str">
        <f t="shared" si="1"/>
        <v> </v>
      </c>
      <c r="G39" s="53" t="str">
        <f>IF(NOT(ISNUMBER($B39))," ",IF(OR($G$5="Breeder",$G$5="Pullet",$G$5="Layer",$G$5="Turkey"),0,IF(OR($G$12=" ",$B39=" ",$E$25&lt;&gt;" ")," ",ROUNDDOWN($G$11*6,)-ROUNDDOWN($G$11*5,))))</f>
        <v> </v>
      </c>
      <c r="H39" s="53" t="str">
        <f t="shared" si="2"/>
        <v> </v>
      </c>
      <c r="I39" s="97"/>
      <c r="J39" s="53" t="str">
        <f t="shared" si="3"/>
        <v> </v>
      </c>
      <c r="K39" s="59"/>
      <c r="L39" s="58"/>
    </row>
    <row r="40" spans="2:12" ht="19.5" customHeight="1">
      <c r="B40" s="73" t="str">
        <f aca="true" t="shared" si="5" ref="B40:B48">IF(ISNUMBER(B39),IF(B39+1&gt;G$7," ",B39+1)," ")</f>
        <v> </v>
      </c>
      <c r="C40" s="53" t="str">
        <f t="shared" si="4"/>
        <v> </v>
      </c>
      <c r="D40" s="53" t="str">
        <f t="shared" si="0"/>
        <v> </v>
      </c>
      <c r="E40" s="19"/>
      <c r="F40" s="53" t="str">
        <f t="shared" si="1"/>
        <v> </v>
      </c>
      <c r="G40" s="53" t="str">
        <f>IF(NOT(ISNUMBER($B40))," ",IF(OR($G$5="Breeder",$G$5="Pullet",$G$5="Layer",$G$5="Turkey"),0,IF(OR($G$12=" ",$B40=" ",$E$25&lt;&gt;" ")," ",ROUNDDOWN($G$11*7,)-ROUNDDOWN($G$11*6,))))</f>
        <v> </v>
      </c>
      <c r="H40" s="53" t="str">
        <f t="shared" si="2"/>
        <v> </v>
      </c>
      <c r="I40" s="97"/>
      <c r="J40" s="53" t="str">
        <f t="shared" si="3"/>
        <v> </v>
      </c>
      <c r="K40" s="59"/>
      <c r="L40" s="58"/>
    </row>
    <row r="41" spans="2:12" ht="19.5" customHeight="1">
      <c r="B41" s="73" t="str">
        <f t="shared" si="5"/>
        <v> </v>
      </c>
      <c r="C41" s="53" t="str">
        <f t="shared" si="4"/>
        <v> </v>
      </c>
      <c r="D41" s="53" t="str">
        <f t="shared" si="0"/>
        <v> </v>
      </c>
      <c r="E41" s="19"/>
      <c r="F41" s="53" t="str">
        <f t="shared" si="1"/>
        <v> </v>
      </c>
      <c r="G41" s="53" t="str">
        <f>IF(NOT(ISNUMBER($B41))," ",IF(OR($G$5="Breeder",$G$5="Pullet",$G$5="Layer",$G$5="Turkey"),0,IF(OR($G$12=" ",$B41=" ",$E$25&lt;&gt;" ")," ",ROUNDDOWN($G$11*8,)-ROUNDDOWN($G$11*7,))))</f>
        <v> </v>
      </c>
      <c r="H41" s="53" t="str">
        <f t="shared" si="2"/>
        <v> </v>
      </c>
      <c r="I41" s="97"/>
      <c r="J41" s="53" t="str">
        <f t="shared" si="3"/>
        <v> </v>
      </c>
      <c r="K41" s="59"/>
      <c r="L41" s="58"/>
    </row>
    <row r="42" spans="2:12" ht="19.5" customHeight="1">
      <c r="B42" s="73" t="str">
        <f t="shared" si="5"/>
        <v> </v>
      </c>
      <c r="C42" s="53" t="str">
        <f t="shared" si="4"/>
        <v> </v>
      </c>
      <c r="D42" s="53" t="str">
        <f t="shared" si="0"/>
        <v> </v>
      </c>
      <c r="E42" s="19"/>
      <c r="F42" s="53" t="str">
        <f t="shared" si="1"/>
        <v> </v>
      </c>
      <c r="G42" s="53" t="str">
        <f>IF(NOT(ISNUMBER($B42))," ",IF(OR($G$5="Breeder",$G$5="Pullet",$G$5="Layer",$G$5="Turkey"),0,IF(OR($G$12=" ",$B42=" ",$E$25&lt;&gt;" ")," ",ROUNDDOWN($G$11*9,)-ROUNDDOWN($G$11*8,))))</f>
        <v> </v>
      </c>
      <c r="H42" s="53" t="str">
        <f t="shared" si="2"/>
        <v> </v>
      </c>
      <c r="I42" s="97"/>
      <c r="J42" s="53" t="str">
        <f t="shared" si="3"/>
        <v> </v>
      </c>
      <c r="K42" s="59"/>
      <c r="L42" s="58"/>
    </row>
    <row r="43" spans="2:12" ht="19.5" customHeight="1">
      <c r="B43" s="73" t="str">
        <f t="shared" si="5"/>
        <v> </v>
      </c>
      <c r="C43" s="53" t="str">
        <f t="shared" si="4"/>
        <v> </v>
      </c>
      <c r="D43" s="53" t="str">
        <f t="shared" si="0"/>
        <v> </v>
      </c>
      <c r="E43" s="19"/>
      <c r="F43" s="53" t="str">
        <f t="shared" si="1"/>
        <v> </v>
      </c>
      <c r="G43" s="53" t="str">
        <f>IF(NOT(ISNUMBER($B43))," ",IF(OR($G$5="Breeder",$G$5="Pullet",$G$5="Layer",$G$5="Turkey"),0,IF(OR($G$12=" ",$B43=" ",$E$25&lt;&gt;" ")," ",ROUNDDOWN($G$11*10,)-ROUNDDOWN($G$11*9,))))</f>
        <v> </v>
      </c>
      <c r="H43" s="53" t="str">
        <f t="shared" si="2"/>
        <v> </v>
      </c>
      <c r="I43" s="97"/>
      <c r="J43" s="53" t="str">
        <f t="shared" si="3"/>
        <v> </v>
      </c>
      <c r="K43" s="59"/>
      <c r="L43" s="58"/>
    </row>
    <row r="44" spans="2:12" ht="19.5" customHeight="1">
      <c r="B44" s="73" t="str">
        <f t="shared" si="5"/>
        <v> </v>
      </c>
      <c r="C44" s="53" t="str">
        <f t="shared" si="4"/>
        <v> </v>
      </c>
      <c r="D44" s="53" t="str">
        <f t="shared" si="0"/>
        <v> </v>
      </c>
      <c r="E44" s="19"/>
      <c r="F44" s="53" t="str">
        <f t="shared" si="1"/>
        <v> </v>
      </c>
      <c r="G44" s="53" t="str">
        <f>IF(NOT(ISNUMBER($B44))," ",IF(OR($G$5="Breeder",$G$5="Pullet",$G$5="Layer",$G$5="Turkey"),0,IF(OR($G$12=" ",$B44=" ",$E$25&lt;&gt;" ")," ",ROUNDDOWN($G$11*11,)-ROUNDDOWN($G$11*10,))))</f>
        <v> </v>
      </c>
      <c r="H44" s="53" t="str">
        <f t="shared" si="2"/>
        <v> </v>
      </c>
      <c r="I44" s="97"/>
      <c r="J44" s="53" t="str">
        <f t="shared" si="3"/>
        <v> </v>
      </c>
      <c r="K44" s="59"/>
      <c r="L44" s="58"/>
    </row>
    <row r="45" spans="2:12" ht="19.5" customHeight="1">
      <c r="B45" s="73" t="str">
        <f t="shared" si="5"/>
        <v> </v>
      </c>
      <c r="C45" s="53" t="str">
        <f t="shared" si="4"/>
        <v> </v>
      </c>
      <c r="D45" s="53" t="str">
        <f t="shared" si="0"/>
        <v> </v>
      </c>
      <c r="E45" s="19"/>
      <c r="F45" s="53" t="str">
        <f t="shared" si="1"/>
        <v> </v>
      </c>
      <c r="G45" s="53" t="str">
        <f>IF(NOT(ISNUMBER($B45))," ",IF(OR($G$5="Breeder",$G$5="Pullet",$G$5="Layer",$G$5="Turkey"),0,IF(OR($G$12=" ",$B45=" ",$E$25&lt;&gt;" ")," ",ROUNDDOWN($G$11*12,)-ROUNDDOWN($G$11*11,))))</f>
        <v> </v>
      </c>
      <c r="H45" s="53" t="str">
        <f t="shared" si="2"/>
        <v> </v>
      </c>
      <c r="I45" s="97"/>
      <c r="J45" s="53" t="str">
        <f t="shared" si="3"/>
        <v> </v>
      </c>
      <c r="K45" s="59"/>
      <c r="L45" s="58"/>
    </row>
    <row r="46" spans="2:12" ht="19.5" customHeight="1">
      <c r="B46" s="73" t="str">
        <f t="shared" si="5"/>
        <v> </v>
      </c>
      <c r="C46" s="53" t="str">
        <f t="shared" si="4"/>
        <v> </v>
      </c>
      <c r="D46" s="53" t="str">
        <f t="shared" si="0"/>
        <v> </v>
      </c>
      <c r="E46" s="19"/>
      <c r="F46" s="53" t="str">
        <f t="shared" si="1"/>
        <v> </v>
      </c>
      <c r="G46" s="53" t="str">
        <f>IF(NOT(ISNUMBER($B46))," ",IF(OR($G$5="Breeder",$G$5="Pullet",$G$5="Layer",$G$5="Turkey"),0,IF(OR($G$12=" ",$B46=" ",$E$25&lt;&gt;" ")," ",ROUNDDOWN($G$11*13,)-ROUNDDOWN($G$11*12,))))</f>
        <v> </v>
      </c>
      <c r="H46" s="53" t="str">
        <f t="shared" si="2"/>
        <v> </v>
      </c>
      <c r="I46" s="97"/>
      <c r="J46" s="53" t="str">
        <f t="shared" si="3"/>
        <v> </v>
      </c>
      <c r="K46" s="59"/>
      <c r="L46" s="58"/>
    </row>
    <row r="47" spans="2:12" ht="19.5" customHeight="1">
      <c r="B47" s="73" t="str">
        <f t="shared" si="5"/>
        <v> </v>
      </c>
      <c r="C47" s="53" t="str">
        <f t="shared" si="4"/>
        <v> </v>
      </c>
      <c r="D47" s="53" t="str">
        <f t="shared" si="0"/>
        <v> </v>
      </c>
      <c r="E47" s="19"/>
      <c r="F47" s="53" t="str">
        <f t="shared" si="1"/>
        <v> </v>
      </c>
      <c r="G47" s="53" t="str">
        <f>IF(NOT(ISNUMBER($B47))," ",IF(OR($G$5="Breeder",$G$5="Pullet",$G$5="Layer",$G$5="Turkey"),0,IF(OR($G$12=" ",$B47=" ",$E$25&lt;&gt;" ")," ",ROUNDDOWN($G$11*14,)-ROUNDDOWN($G$11*13,))))</f>
        <v> </v>
      </c>
      <c r="H47" s="53" t="str">
        <f t="shared" si="2"/>
        <v> </v>
      </c>
      <c r="I47" s="97"/>
      <c r="J47" s="53" t="str">
        <f t="shared" si="3"/>
        <v> </v>
      </c>
      <c r="K47" s="59"/>
      <c r="L47" s="58"/>
    </row>
    <row r="48" spans="2:12" ht="19.5" customHeight="1">
      <c r="B48" s="73" t="str">
        <f t="shared" si="5"/>
        <v> </v>
      </c>
      <c r="C48" s="53" t="str">
        <f t="shared" si="4"/>
        <v> </v>
      </c>
      <c r="D48" s="53" t="str">
        <f t="shared" si="0"/>
        <v> </v>
      </c>
      <c r="E48" s="19"/>
      <c r="F48" s="53" t="str">
        <f t="shared" si="1"/>
        <v> </v>
      </c>
      <c r="G48" s="53" t="str">
        <f>IF(NOT(ISNUMBER($B48))," ",IF(OR($G$5="Breeder",$G$5="Pullet",$G$5="Layer",$G$5="Turkey"),0,IF(OR($G$12=" ",$B48=" ",$E$25&lt;&gt;" ")," ",ROUNDDOWN($G$11*15,)-ROUNDDOWN($G$11*14,))))</f>
        <v> </v>
      </c>
      <c r="H48" s="53" t="str">
        <f t="shared" si="2"/>
        <v> </v>
      </c>
      <c r="I48" s="97"/>
      <c r="J48" s="53" t="str">
        <f t="shared" si="3"/>
        <v> </v>
      </c>
      <c r="K48" s="59"/>
      <c r="L48" s="58"/>
    </row>
    <row r="49" spans="6:12" ht="19.5" customHeight="1">
      <c r="F49" s="54">
        <f>SUM(F34:F48)</f>
        <v>0</v>
      </c>
      <c r="G49" s="54">
        <f>SUM(G34:G48)</f>
        <v>0</v>
      </c>
      <c r="H49" s="54">
        <f>SUM(H34:H48)</f>
        <v>0</v>
      </c>
      <c r="I49" s="54">
        <f>SUM(I34:I48)</f>
        <v>0</v>
      </c>
      <c r="J49" s="54">
        <f>ROUND(F49+I49,0)</f>
        <v>0</v>
      </c>
      <c r="K49" s="59"/>
      <c r="L49" s="58"/>
    </row>
    <row r="50" spans="2:12" ht="41.25" customHeight="1">
      <c r="B50" s="122" t="s">
        <v>85</v>
      </c>
      <c r="C50" s="123"/>
      <c r="D50" s="123"/>
      <c r="E50" s="123"/>
      <c r="F50" s="123"/>
      <c r="G50" s="123"/>
      <c r="H50" s="123"/>
      <c r="I50" s="85"/>
      <c r="K50" s="58"/>
      <c r="L50" s="58"/>
    </row>
    <row r="51" spans="2:12" ht="17.25">
      <c r="B51" s="81"/>
      <c r="E51" s="7"/>
      <c r="I51" s="85"/>
      <c r="K51" s="58"/>
      <c r="L51" s="58"/>
    </row>
    <row r="52" ht="12.75">
      <c r="B52" s="81" t="s">
        <v>111</v>
      </c>
    </row>
    <row r="53" spans="2:9" ht="12.75">
      <c r="B53" s="81" t="s">
        <v>72</v>
      </c>
      <c r="I53" t="s">
        <v>112</v>
      </c>
    </row>
    <row r="55" ht="15">
      <c r="G55" s="5"/>
    </row>
  </sheetData>
  <sheetProtection sheet="1" objects="1" scenarios="1"/>
  <mergeCells count="3">
    <mergeCell ref="B5:C5"/>
    <mergeCell ref="C1:G1"/>
    <mergeCell ref="B50:H50"/>
  </mergeCells>
  <dataValidations count="1">
    <dataValidation type="list" allowBlank="1" showInputMessage="1" showErrorMessage="1" sqref="G5">
      <formula1>Bird_type</formula1>
    </dataValidation>
  </dataValidations>
  <printOptions/>
  <pageMargins left="0.23" right="0.25" top="0.25" bottom="0.24" header="0.25" footer="0.19"/>
  <pageSetup horizontalDpi="300" verticalDpi="300" orientation="portrait" scale="67" r:id="rId2"/>
  <drawing r:id="rId1"/>
</worksheet>
</file>

<file path=xl/worksheets/sheet2.xml><?xml version="1.0" encoding="utf-8"?>
<worksheet xmlns="http://schemas.openxmlformats.org/spreadsheetml/2006/main" xmlns:r="http://schemas.openxmlformats.org/officeDocument/2006/relationships">
  <dimension ref="A2:I10"/>
  <sheetViews>
    <sheetView zoomScalePageLayoutView="0" workbookViewId="0" topLeftCell="A1">
      <selection activeCell="A11" sqref="A11"/>
    </sheetView>
  </sheetViews>
  <sheetFormatPr defaultColWidth="9.140625" defaultRowHeight="12.75"/>
  <cols>
    <col min="1" max="1" width="13.421875" style="0" customWidth="1"/>
    <col min="2" max="2" width="13.00390625" style="0" customWidth="1"/>
    <col min="3" max="3" width="38.140625" style="0" customWidth="1"/>
  </cols>
  <sheetData>
    <row r="2" spans="1:9" ht="75.75" customHeight="1">
      <c r="A2" s="117" t="s">
        <v>68</v>
      </c>
      <c r="B2" s="71" t="s">
        <v>48</v>
      </c>
      <c r="C2" s="71" t="s">
        <v>46</v>
      </c>
      <c r="H2" s="112"/>
      <c r="I2" s="112"/>
    </row>
    <row r="3" spans="1:9" ht="17.25">
      <c r="A3" s="116" t="s">
        <v>61</v>
      </c>
      <c r="B3" s="69">
        <v>0.2</v>
      </c>
      <c r="C3" s="109" t="s">
        <v>109</v>
      </c>
      <c r="H3" s="90"/>
      <c r="I3" s="90"/>
    </row>
    <row r="4" spans="1:9" ht="17.25">
      <c r="A4" s="116" t="s">
        <v>62</v>
      </c>
      <c r="B4" s="69">
        <v>0.2</v>
      </c>
      <c r="C4" s="109" t="s">
        <v>109</v>
      </c>
      <c r="H4" s="90"/>
      <c r="I4" s="90"/>
    </row>
    <row r="5" spans="1:9" ht="17.25">
      <c r="A5" s="116" t="s">
        <v>63</v>
      </c>
      <c r="B5" s="69">
        <v>0.04</v>
      </c>
      <c r="C5" s="109" t="s">
        <v>109</v>
      </c>
      <c r="H5" s="90"/>
      <c r="I5" s="90"/>
    </row>
    <row r="6" spans="1:9" ht="17.25">
      <c r="A6" s="116" t="s">
        <v>64</v>
      </c>
      <c r="B6" s="70" t="s">
        <v>7</v>
      </c>
      <c r="C6" s="69">
        <v>24</v>
      </c>
      <c r="H6" s="90"/>
      <c r="I6" s="90"/>
    </row>
    <row r="7" spans="1:9" ht="17.25">
      <c r="A7" s="116" t="s">
        <v>65</v>
      </c>
      <c r="B7" s="70" t="s">
        <v>7</v>
      </c>
      <c r="C7" s="69">
        <v>6.7</v>
      </c>
      <c r="H7" s="90"/>
      <c r="I7" s="90"/>
    </row>
    <row r="8" spans="1:9" ht="17.25">
      <c r="A8" s="116" t="s">
        <v>66</v>
      </c>
      <c r="B8" s="70" t="s">
        <v>7</v>
      </c>
      <c r="C8" s="69">
        <v>19.7</v>
      </c>
      <c r="H8" s="90"/>
      <c r="I8" s="90"/>
    </row>
    <row r="9" spans="1:9" ht="17.25">
      <c r="A9" s="118" t="s">
        <v>67</v>
      </c>
      <c r="B9" s="70" t="s">
        <v>7</v>
      </c>
      <c r="C9" s="69">
        <v>10</v>
      </c>
      <c r="H9" s="90"/>
      <c r="I9" s="90"/>
    </row>
    <row r="10" spans="8:9" ht="12.75">
      <c r="H10" s="90"/>
      <c r="I10" s="90"/>
    </row>
  </sheetData>
  <sheetProtection sheet="1" objects="1" scenarios="1"/>
  <printOptions/>
  <pageMargins left="0.75" right="0.75" top="1" bottom="1" header="0.5" footer="0.5"/>
  <pageSetup horizontalDpi="600" verticalDpi="600" orientation="portrait" r:id="rId2"/>
  <tableParts>
    <tablePart r:id="rId1"/>
  </tableParts>
</worksheet>
</file>

<file path=xl/worksheets/sheet3.xml><?xml version="1.0" encoding="utf-8"?>
<worksheet xmlns="http://schemas.openxmlformats.org/spreadsheetml/2006/main" xmlns:r="http://schemas.openxmlformats.org/officeDocument/2006/relationships">
  <dimension ref="A1:L12"/>
  <sheetViews>
    <sheetView zoomScalePageLayoutView="0" workbookViewId="0" topLeftCell="A7">
      <selection activeCell="A13" sqref="A13"/>
    </sheetView>
  </sheetViews>
  <sheetFormatPr defaultColWidth="9.140625" defaultRowHeight="12.75"/>
  <cols>
    <col min="1" max="1" width="3.8515625" style="95" customWidth="1"/>
    <col min="2" max="2" width="2.8515625" style="0" customWidth="1"/>
    <col min="8" max="8" width="11.00390625" style="0" customWidth="1"/>
    <col min="9" max="9" width="10.8515625" style="0" customWidth="1"/>
    <col min="10" max="10" width="10.28125" style="0" customWidth="1"/>
    <col min="11" max="11" width="13.28125" style="0" customWidth="1"/>
    <col min="12" max="12" width="13.421875" style="0" customWidth="1"/>
  </cols>
  <sheetData>
    <row r="1" ht="15">
      <c r="A1" s="96" t="s">
        <v>104</v>
      </c>
    </row>
    <row r="2" spans="1:12" s="95" customFormat="1" ht="24" customHeight="1">
      <c r="A2" s="98" t="s">
        <v>95</v>
      </c>
      <c r="B2" s="124" t="s">
        <v>94</v>
      </c>
      <c r="C2" s="124"/>
      <c r="D2" s="124"/>
      <c r="E2" s="124"/>
      <c r="F2" s="124"/>
      <c r="G2" s="124"/>
      <c r="H2" s="124"/>
      <c r="I2" s="124"/>
      <c r="J2" s="124"/>
      <c r="K2" s="124"/>
      <c r="L2" s="124"/>
    </row>
    <row r="3" spans="1:12" s="95" customFormat="1" ht="24" customHeight="1">
      <c r="A3" s="98" t="s">
        <v>96</v>
      </c>
      <c r="B3" s="124" t="s">
        <v>87</v>
      </c>
      <c r="C3" s="124"/>
      <c r="D3" s="124"/>
      <c r="E3" s="124"/>
      <c r="F3" s="124"/>
      <c r="G3" s="124"/>
      <c r="H3" s="124"/>
      <c r="I3" s="124"/>
      <c r="J3" s="124"/>
      <c r="K3" s="124"/>
      <c r="L3" s="124"/>
    </row>
    <row r="4" spans="1:12" ht="24" customHeight="1">
      <c r="A4" s="98" t="s">
        <v>97</v>
      </c>
      <c r="B4" s="124" t="s">
        <v>107</v>
      </c>
      <c r="C4" s="124"/>
      <c r="D4" s="124"/>
      <c r="E4" s="124"/>
      <c r="F4" s="124"/>
      <c r="G4" s="124"/>
      <c r="H4" s="124"/>
      <c r="I4" s="124"/>
      <c r="J4" s="124"/>
      <c r="K4" s="124"/>
      <c r="L4" s="124"/>
    </row>
    <row r="5" spans="1:12" ht="24" customHeight="1">
      <c r="A5" s="98" t="s">
        <v>98</v>
      </c>
      <c r="B5" s="125" t="s">
        <v>90</v>
      </c>
      <c r="C5" s="125"/>
      <c r="D5" s="125"/>
      <c r="E5" s="125"/>
      <c r="F5" s="125"/>
      <c r="G5" s="125"/>
      <c r="H5" s="125"/>
      <c r="I5" s="125"/>
      <c r="J5" s="125"/>
      <c r="K5" s="125"/>
      <c r="L5" s="125"/>
    </row>
    <row r="6" spans="1:12" ht="36" customHeight="1">
      <c r="A6" s="98" t="s">
        <v>99</v>
      </c>
      <c r="B6" s="124" t="s">
        <v>91</v>
      </c>
      <c r="C6" s="124"/>
      <c r="D6" s="124"/>
      <c r="E6" s="124"/>
      <c r="F6" s="124"/>
      <c r="G6" s="124"/>
      <c r="H6" s="124"/>
      <c r="I6" s="124"/>
      <c r="J6" s="124"/>
      <c r="K6" s="125"/>
      <c r="L6" s="125"/>
    </row>
    <row r="7" spans="1:12" ht="36" customHeight="1">
      <c r="A7" s="98" t="s">
        <v>102</v>
      </c>
      <c r="B7" s="124" t="s">
        <v>92</v>
      </c>
      <c r="C7" s="124"/>
      <c r="D7" s="124"/>
      <c r="E7" s="124"/>
      <c r="F7" s="124"/>
      <c r="G7" s="124"/>
      <c r="H7" s="124"/>
      <c r="I7" s="124"/>
      <c r="J7" s="124"/>
      <c r="K7" s="124"/>
      <c r="L7" s="125"/>
    </row>
    <row r="8" spans="1:12" ht="48" customHeight="1">
      <c r="A8" s="98" t="s">
        <v>100</v>
      </c>
      <c r="B8" s="124" t="s">
        <v>105</v>
      </c>
      <c r="C8" s="124"/>
      <c r="D8" s="124"/>
      <c r="E8" s="124"/>
      <c r="F8" s="124"/>
      <c r="G8" s="124"/>
      <c r="H8" s="124"/>
      <c r="I8" s="124"/>
      <c r="J8" s="124"/>
      <c r="K8" s="124"/>
      <c r="L8" s="125"/>
    </row>
    <row r="9" spans="1:12" ht="24" customHeight="1">
      <c r="A9" s="99" t="s">
        <v>101</v>
      </c>
      <c r="B9" s="133" t="s">
        <v>88</v>
      </c>
      <c r="C9" s="134"/>
      <c r="D9" s="134"/>
      <c r="E9" s="134"/>
      <c r="F9" s="134"/>
      <c r="G9" s="134"/>
      <c r="H9" s="134"/>
      <c r="I9" s="134"/>
      <c r="J9" s="134"/>
      <c r="K9" s="134"/>
      <c r="L9" s="135"/>
    </row>
    <row r="10" spans="1:12" ht="31.5" customHeight="1">
      <c r="A10" s="100"/>
      <c r="B10" s="102" t="s">
        <v>7</v>
      </c>
      <c r="C10" s="126" t="s">
        <v>93</v>
      </c>
      <c r="D10" s="127"/>
      <c r="E10" s="127"/>
      <c r="F10" s="127"/>
      <c r="G10" s="127"/>
      <c r="H10" s="127"/>
      <c r="I10" s="127"/>
      <c r="J10" s="127"/>
      <c r="K10" s="127"/>
      <c r="L10" s="132"/>
    </row>
    <row r="11" spans="1:12" ht="36" customHeight="1">
      <c r="A11" s="100"/>
      <c r="B11" s="102" t="s">
        <v>7</v>
      </c>
      <c r="C11" s="126" t="s">
        <v>89</v>
      </c>
      <c r="D11" s="127"/>
      <c r="E11" s="127"/>
      <c r="F11" s="127"/>
      <c r="G11" s="127"/>
      <c r="H11" s="127"/>
      <c r="I11" s="127"/>
      <c r="J11" s="127"/>
      <c r="K11" s="127"/>
      <c r="L11" s="128"/>
    </row>
    <row r="12" spans="1:12" ht="79.5" customHeight="1">
      <c r="A12" s="101"/>
      <c r="B12" s="103" t="s">
        <v>7</v>
      </c>
      <c r="C12" s="129" t="s">
        <v>103</v>
      </c>
      <c r="D12" s="130"/>
      <c r="E12" s="130"/>
      <c r="F12" s="130"/>
      <c r="G12" s="130"/>
      <c r="H12" s="130"/>
      <c r="I12" s="130"/>
      <c r="J12" s="130"/>
      <c r="K12" s="130"/>
      <c r="L12" s="131"/>
    </row>
  </sheetData>
  <sheetProtection sheet="1" objects="1" scenarios="1"/>
  <mergeCells count="11">
    <mergeCell ref="B9:L9"/>
    <mergeCell ref="B2:L2"/>
    <mergeCell ref="B3:L3"/>
    <mergeCell ref="B4:L4"/>
    <mergeCell ref="B6:L6"/>
    <mergeCell ref="C11:L11"/>
    <mergeCell ref="C12:L12"/>
    <mergeCell ref="B7:L7"/>
    <mergeCell ref="B8:L8"/>
    <mergeCell ref="C10:L10"/>
    <mergeCell ref="B5:L5"/>
  </mergeCells>
  <printOptions/>
  <pageMargins left="0.75" right="0.75" top="1" bottom="1" header="0.5" footer="0.5"/>
  <pageSetup horizontalDpi="600" verticalDpi="600" orientation="portrait"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umcp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Shipley</dc:creator>
  <cp:keywords/>
  <dc:description/>
  <cp:lastModifiedBy>Sydney Riggi</cp:lastModifiedBy>
  <cp:lastPrinted>2010-01-21T22:43:36Z</cp:lastPrinted>
  <dcterms:created xsi:type="dcterms:W3CDTF">2000-11-22T15:26:38Z</dcterms:created>
  <dcterms:modified xsi:type="dcterms:W3CDTF">2017-07-12T16:09:44Z</dcterms:modified>
  <cp:category/>
  <cp:version/>
  <cp:contentType/>
  <cp:contentStatus/>
</cp:coreProperties>
</file>