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bruce\OneDrive - University of Delaware - o365\Documents\Budgets\Processing Vegetables\2022 Budgets\"/>
    </mc:Choice>
  </mc:AlternateContent>
  <xr:revisionPtr revIDLastSave="0" documentId="13_ncr:1_{391CD836-EAC4-4E39-BC58-336E858ABE17}" xr6:coauthVersionLast="36" xr6:coauthVersionMax="36" xr10:uidLastSave="{00000000-0000-0000-0000-000000000000}"/>
  <bookViews>
    <workbookView xWindow="-120" yWindow="-120" windowWidth="20730" windowHeight="11160" xr2:uid="{184FAF98-72FB-4342-A2B8-858016E6D5CD}"/>
  </bookViews>
  <sheets>
    <sheet name="Estimated" sheetId="1" r:id="rId1"/>
    <sheet name="Actual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E50" i="2" l="1"/>
  <c r="E35" i="1"/>
  <c r="E54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51" i="2" s="1"/>
  <c r="E32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34" i="1"/>
  <c r="E33" i="1"/>
  <c r="E32" i="1"/>
  <c r="E31" i="1"/>
  <c r="E30" i="1"/>
  <c r="E29" i="1"/>
  <c r="E28" i="1"/>
  <c r="E27" i="1"/>
  <c r="E26" i="1"/>
  <c r="E25" i="1"/>
  <c r="E24" i="1"/>
  <c r="E23" i="1"/>
  <c r="E17" i="1"/>
  <c r="E16" i="1"/>
  <c r="E15" i="1"/>
  <c r="E14" i="1"/>
  <c r="E13" i="1"/>
  <c r="E12" i="1"/>
  <c r="E11" i="1"/>
  <c r="E10" i="1"/>
  <c r="E9" i="1"/>
  <c r="E8" i="1"/>
  <c r="E7" i="1"/>
  <c r="E6" i="1"/>
  <c r="H12" i="1" l="1"/>
  <c r="E36" i="1"/>
  <c r="B18" i="1"/>
  <c r="E18" i="1" s="1"/>
  <c r="E19" i="1" s="1"/>
  <c r="H12" i="2"/>
  <c r="B27" i="2"/>
  <c r="E27" i="2" s="1"/>
  <c r="E28" i="2" s="1"/>
  <c r="E53" i="2" s="1"/>
  <c r="I8" i="2" s="1"/>
  <c r="E38" i="1" l="1"/>
  <c r="I24" i="1" s="1"/>
  <c r="I8" i="1"/>
  <c r="I18" i="1" s="1"/>
  <c r="I25" i="2"/>
  <c r="I24" i="2"/>
  <c r="I26" i="2"/>
  <c r="I25" i="1"/>
  <c r="K10" i="2"/>
  <c r="K20" i="2" s="1"/>
  <c r="I10" i="2"/>
  <c r="I20" i="2" s="1"/>
  <c r="K9" i="2"/>
  <c r="K19" i="2" s="1"/>
  <c r="I9" i="2"/>
  <c r="I19" i="2" s="1"/>
  <c r="K8" i="2"/>
  <c r="K18" i="2" s="1"/>
  <c r="I18" i="2"/>
  <c r="J10" i="2"/>
  <c r="J20" i="2" s="1"/>
  <c r="J9" i="2"/>
  <c r="J19" i="2" s="1"/>
  <c r="J8" i="2"/>
  <c r="J18" i="2" s="1"/>
  <c r="E55" i="2"/>
  <c r="I10" i="1"/>
  <c r="I20" i="1" s="1"/>
  <c r="K9" i="1"/>
  <c r="K19" i="1" s="1"/>
  <c r="J10" i="1"/>
  <c r="J20" i="1" s="1"/>
  <c r="J8" i="1"/>
  <c r="J18" i="1" s="1"/>
  <c r="K8" i="1" l="1"/>
  <c r="K18" i="1" s="1"/>
  <c r="K10" i="1"/>
  <c r="K20" i="1" s="1"/>
  <c r="I26" i="1"/>
  <c r="E40" i="1"/>
  <c r="J9" i="1"/>
  <c r="J19" i="1" s="1"/>
  <c r="I9" i="1"/>
  <c r="I19" i="1" s="1"/>
</calcChain>
</file>

<file path=xl/sharedStrings.xml><?xml version="1.0" encoding="utf-8"?>
<sst xmlns="http://schemas.openxmlformats.org/spreadsheetml/2006/main" count="200" uniqueCount="71">
  <si>
    <t>SWEET CORN - PROCESSING</t>
  </si>
  <si>
    <t>University of Delaware Cooperative Extension Vegetable Crop Budget</t>
  </si>
  <si>
    <t>Estimated Costs - Do not make changes here.</t>
  </si>
  <si>
    <t>VARIABLE COSTS</t>
  </si>
  <si>
    <t>Input/Item</t>
  </si>
  <si>
    <t>Unit</t>
  </si>
  <si>
    <t>Price/Unit</t>
  </si>
  <si>
    <t>Units/A</t>
  </si>
  <si>
    <t>Cost/Acre</t>
  </si>
  <si>
    <t>Price Assumptions ($/ton)</t>
  </si>
  <si>
    <t>Nitrogen</t>
  </si>
  <si>
    <t>lbs</t>
  </si>
  <si>
    <t>High</t>
  </si>
  <si>
    <t>Average</t>
  </si>
  <si>
    <t>Low</t>
  </si>
  <si>
    <t>Phosphorous</t>
  </si>
  <si>
    <t>Yield Assumption (ton/A)</t>
  </si>
  <si>
    <t>Potassium</t>
  </si>
  <si>
    <t>Excellent</t>
  </si>
  <si>
    <t>Boron</t>
  </si>
  <si>
    <t>Expected</t>
  </si>
  <si>
    <t>Lime (prorated over 3 years)</t>
  </si>
  <si>
    <t>ton</t>
  </si>
  <si>
    <t>Poor</t>
  </si>
  <si>
    <t>Seed</t>
  </si>
  <si>
    <t>thousand</t>
  </si>
  <si>
    <t>Herbicide - Bicep II Magnum</t>
  </si>
  <si>
    <t>qt</t>
  </si>
  <si>
    <t>Total Insecticide</t>
  </si>
  <si>
    <t>may be covered all or in part by processor</t>
  </si>
  <si>
    <r>
      <t>Insecticde - Warrior II</t>
    </r>
    <r>
      <rPr>
        <vertAlign val="superscript"/>
        <sz val="10"/>
        <rFont val="Calibri"/>
        <family val="2"/>
      </rPr>
      <t>1</t>
    </r>
  </si>
  <si>
    <t>oz</t>
  </si>
  <si>
    <r>
      <t>Insecticide - Hero</t>
    </r>
    <r>
      <rPr>
        <vertAlign val="superscript"/>
        <sz val="10"/>
        <rFont val="Calibri"/>
        <family val="2"/>
      </rPr>
      <t>1</t>
    </r>
  </si>
  <si>
    <r>
      <t>Insecticide - Besiege</t>
    </r>
    <r>
      <rPr>
        <vertAlign val="superscript"/>
        <sz val="10"/>
        <rFont val="Calibri"/>
        <family val="2"/>
      </rPr>
      <t>1</t>
    </r>
  </si>
  <si>
    <r>
      <t>Insecticide - Lannate</t>
    </r>
    <r>
      <rPr>
        <vertAlign val="superscript"/>
        <sz val="10"/>
        <rFont val="Calibri"/>
        <family val="2"/>
      </rPr>
      <t>1</t>
    </r>
  </si>
  <si>
    <t>pt</t>
  </si>
  <si>
    <t>Fungicide</t>
  </si>
  <si>
    <t>Total Variable Costs</t>
  </si>
  <si>
    <t>FIXED COSTS (custom rates are used as a proxy for field operation costs)</t>
  </si>
  <si>
    <r>
      <t>Applying Fertilizer</t>
    </r>
    <r>
      <rPr>
        <b/>
        <sz val="10"/>
        <rFont val="Calibri"/>
        <family val="2"/>
      </rPr>
      <t xml:space="preserve"> Broadcast</t>
    </r>
  </si>
  <si>
    <t>application</t>
  </si>
  <si>
    <r>
      <t xml:space="preserve">Applying Chemicals </t>
    </r>
    <r>
      <rPr>
        <b/>
        <sz val="10"/>
        <rFont val="Calibri"/>
        <family val="2"/>
      </rPr>
      <t>Ground</t>
    </r>
  </si>
  <si>
    <r>
      <t xml:space="preserve">Applying Chemicals </t>
    </r>
    <r>
      <rPr>
        <b/>
        <sz val="10"/>
        <rFont val="Calibri"/>
        <family val="2"/>
      </rPr>
      <t>Aerial</t>
    </r>
  </si>
  <si>
    <t>Tillage (chisel)</t>
  </si>
  <si>
    <t>acre</t>
  </si>
  <si>
    <t>Disk &amp; Harrowing</t>
  </si>
  <si>
    <t>Planting</t>
  </si>
  <si>
    <t>Sidedress</t>
  </si>
  <si>
    <t>Cultivating</t>
  </si>
  <si>
    <r>
      <t>Irrigation (fixed costs)</t>
    </r>
    <r>
      <rPr>
        <vertAlign val="superscript"/>
        <sz val="10"/>
        <rFont val="Calibri"/>
        <family val="2"/>
      </rPr>
      <t>3</t>
    </r>
  </si>
  <si>
    <t>year</t>
  </si>
  <si>
    <r>
      <t>Irrigation (operating costs)</t>
    </r>
    <r>
      <rPr>
        <vertAlign val="superscript"/>
        <sz val="10"/>
        <rFont val="Calibri"/>
        <family val="2"/>
      </rPr>
      <t>3</t>
    </r>
  </si>
  <si>
    <t>acre inch</t>
  </si>
  <si>
    <t>Crop Insurance</t>
  </si>
  <si>
    <t>Harvesting</t>
  </si>
  <si>
    <t>Total Fixed Costs</t>
  </si>
  <si>
    <r>
      <t>1</t>
    </r>
    <r>
      <rPr>
        <sz val="10"/>
        <rFont val="Calibri"/>
        <family val="2"/>
      </rPr>
      <t xml:space="preserve"> Processor may cover all or part of insecticide and/or fungicide costs</t>
    </r>
  </si>
  <si>
    <r>
      <t>2</t>
    </r>
    <r>
      <rPr>
        <sz val="10"/>
        <rFont val="Calibri"/>
        <family val="2"/>
      </rPr>
      <t xml:space="preserve"> Cells , from left to right, correspond to total variable costs, interest rate and number of months interest is charged.</t>
    </r>
  </si>
  <si>
    <r>
      <t>3</t>
    </r>
    <r>
      <rPr>
        <sz val="10"/>
        <rFont val="Calibri"/>
        <family val="2"/>
      </rPr>
      <t xml:space="preserve"> Irrigation cost are highly variable depending upon power source, fuel price, system size and system purchase price.</t>
    </r>
  </si>
  <si>
    <t>Use accompanying irrigation cost calculator to determine your irrigation costs.</t>
  </si>
  <si>
    <t>Actual Costs - Enter your actual information in the yellow highlighted cells.</t>
  </si>
  <si>
    <t>Insecticide</t>
  </si>
  <si>
    <t>Total Costs</t>
  </si>
  <si>
    <t>Net Returns</t>
  </si>
  <si>
    <t>Interest on Variable Costs</t>
  </si>
  <si>
    <t>Net Returns Based On Example Costs</t>
  </si>
  <si>
    <t xml:space="preserve">Breakeven Price at Different </t>
  </si>
  <si>
    <t>Profit or Loss Per Ton On Example Costs</t>
  </si>
  <si>
    <t>Yield Assumptions (ton/A)</t>
  </si>
  <si>
    <t>Land Charge</t>
  </si>
  <si>
    <t>Expected Gross Revenue at Average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</si>
</sst>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u/>
      <sz val="12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0"/>
      <color indexed="57"/>
      <name val="Calibri"/>
      <family val="2"/>
    </font>
    <font>
      <b/>
      <sz val="10"/>
      <color indexed="9"/>
      <name val="Calibri"/>
      <family val="2"/>
    </font>
    <font>
      <b/>
      <u/>
      <sz val="10"/>
      <name val="Calibri"/>
      <family val="2"/>
    </font>
    <font>
      <b/>
      <sz val="10"/>
      <name val="Calibri"/>
      <family val="2"/>
    </font>
    <font>
      <sz val="10"/>
      <color indexed="9"/>
      <name val="Calibri"/>
      <family val="2"/>
    </font>
    <font>
      <i/>
      <sz val="10"/>
      <name val="Calibri"/>
      <family val="2"/>
    </font>
    <font>
      <vertAlign val="superscript"/>
      <sz val="10"/>
      <name val="Calibri"/>
      <family val="2"/>
    </font>
    <font>
      <sz val="8"/>
      <color indexed="9"/>
      <name val="Calibri"/>
      <family val="2"/>
    </font>
    <font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0" xfId="0" applyFont="1" applyFill="1"/>
    <xf numFmtId="0" fontId="5" fillId="2" borderId="0" xfId="0" applyFont="1" applyFill="1"/>
    <xf numFmtId="0" fontId="3" fillId="2" borderId="0" xfId="0" applyFont="1" applyFill="1"/>
    <xf numFmtId="0" fontId="7" fillId="0" borderId="0" xfId="0" applyFont="1"/>
    <xf numFmtId="164" fontId="7" fillId="0" borderId="0" xfId="0" applyNumberFormat="1" applyFont="1" applyAlignment="1">
      <alignment horizontal="center"/>
    </xf>
    <xf numFmtId="0" fontId="9" fillId="2" borderId="0" xfId="0" applyFont="1" applyFill="1"/>
    <xf numFmtId="0" fontId="6" fillId="2" borderId="0" xfId="0" applyFont="1" applyFill="1" applyAlignment="1">
      <alignment horizontal="center"/>
    </xf>
    <xf numFmtId="0" fontId="9" fillId="2" borderId="2" xfId="0" applyFont="1" applyFill="1" applyBorder="1"/>
    <xf numFmtId="0" fontId="3" fillId="0" borderId="1" xfId="0" applyFont="1" applyBorder="1"/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8" fillId="0" borderId="0" xfId="0" applyFont="1"/>
    <xf numFmtId="0" fontId="8" fillId="3" borderId="3" xfId="0" applyFont="1" applyFill="1" applyBorder="1" applyAlignment="1">
      <alignment horizontal="center"/>
    </xf>
    <xf numFmtId="164" fontId="8" fillId="3" borderId="3" xfId="0" applyNumberFormat="1" applyFont="1" applyFill="1" applyBorder="1" applyAlignment="1">
      <alignment horizontal="center"/>
    </xf>
    <xf numFmtId="0" fontId="6" fillId="2" borderId="4" xfId="0" applyFont="1" applyFill="1" applyBorder="1"/>
    <xf numFmtId="8" fontId="8" fillId="0" borderId="5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0" fontId="8" fillId="0" borderId="6" xfId="0" applyFont="1" applyBorder="1"/>
    <xf numFmtId="0" fontId="8" fillId="0" borderId="7" xfId="0" applyFont="1" applyBorder="1"/>
    <xf numFmtId="164" fontId="3" fillId="0" borderId="0" xfId="0" applyNumberFormat="1" applyFont="1" applyAlignment="1">
      <alignment horizontal="left"/>
    </xf>
    <xf numFmtId="164" fontId="3" fillId="0" borderId="2" xfId="0" applyNumberFormat="1" applyFont="1" applyBorder="1" applyAlignment="1">
      <alignment horizontal="left"/>
    </xf>
    <xf numFmtId="164" fontId="3" fillId="0" borderId="8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left"/>
    </xf>
    <xf numFmtId="164" fontId="3" fillId="0" borderId="9" xfId="0" applyNumberFormat="1" applyFont="1" applyBorder="1" applyAlignment="1">
      <alignment horizontal="left"/>
    </xf>
    <xf numFmtId="0" fontId="8" fillId="0" borderId="0" xfId="0" applyFont="1" applyAlignment="1">
      <alignment horizontal="right"/>
    </xf>
    <xf numFmtId="164" fontId="3" fillId="0" borderId="0" xfId="0" applyNumberFormat="1" applyFont="1"/>
    <xf numFmtId="0" fontId="10" fillId="0" borderId="0" xfId="0" applyFont="1"/>
    <xf numFmtId="0" fontId="3" fillId="0" borderId="0" xfId="0" applyFont="1" applyProtection="1">
      <protection locked="0"/>
    </xf>
    <xf numFmtId="0" fontId="9" fillId="2" borderId="6" xfId="0" applyFont="1" applyFill="1" applyBorder="1"/>
    <xf numFmtId="0" fontId="9" fillId="2" borderId="10" xfId="0" applyFont="1" applyFill="1" applyBorder="1"/>
    <xf numFmtId="0" fontId="3" fillId="0" borderId="10" xfId="0" applyFont="1" applyBorder="1"/>
    <xf numFmtId="164" fontId="3" fillId="0" borderId="7" xfId="0" applyNumberFormat="1" applyFon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0" fontId="12" fillId="2" borderId="10" xfId="0" applyFont="1" applyFill="1" applyBorder="1"/>
    <xf numFmtId="0" fontId="13" fillId="0" borderId="10" xfId="0" applyFont="1" applyBorder="1"/>
    <xf numFmtId="164" fontId="8" fillId="4" borderId="7" xfId="0" applyNumberFormat="1" applyFont="1" applyFill="1" applyBorder="1" applyAlignment="1">
      <alignment horizontal="center"/>
    </xf>
    <xf numFmtId="0" fontId="11" fillId="0" borderId="0" xfId="0" applyFont="1"/>
    <xf numFmtId="0" fontId="13" fillId="0" borderId="0" xfId="0" applyFont="1"/>
    <xf numFmtId="8" fontId="8" fillId="5" borderId="5" xfId="0" applyNumberFormat="1" applyFont="1" applyFill="1" applyBorder="1" applyAlignment="1" applyProtection="1">
      <alignment horizontal="center"/>
      <protection locked="0"/>
    </xf>
    <xf numFmtId="164" fontId="8" fillId="5" borderId="5" xfId="0" applyNumberFormat="1" applyFont="1" applyFill="1" applyBorder="1" applyAlignment="1" applyProtection="1">
      <alignment horizontal="center"/>
      <protection locked="0"/>
    </xf>
    <xf numFmtId="0" fontId="8" fillId="5" borderId="7" xfId="0" applyFont="1" applyFill="1" applyBorder="1" applyProtection="1">
      <protection locked="0"/>
    </xf>
    <xf numFmtId="164" fontId="3" fillId="5" borderId="1" xfId="0" applyNumberFormat="1" applyFont="1" applyFill="1" applyBorder="1" applyProtection="1">
      <protection locked="0"/>
    </xf>
    <xf numFmtId="0" fontId="3" fillId="5" borderId="1" xfId="0" applyFont="1" applyFill="1" applyBorder="1" applyProtection="1">
      <protection locked="0"/>
    </xf>
    <xf numFmtId="10" fontId="3" fillId="5" borderId="1" xfId="0" applyNumberFormat="1" applyFont="1" applyFill="1" applyBorder="1" applyProtection="1">
      <protection locked="0"/>
    </xf>
    <xf numFmtId="0" fontId="14" fillId="0" borderId="0" xfId="0" applyFont="1"/>
    <xf numFmtId="0" fontId="8" fillId="0" borderId="3" xfId="0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0" fontId="6" fillId="6" borderId="4" xfId="0" applyFont="1" applyFill="1" applyBorder="1"/>
    <xf numFmtId="0" fontId="6" fillId="6" borderId="0" xfId="0" applyFont="1" applyFill="1"/>
    <xf numFmtId="8" fontId="8" fillId="5" borderId="5" xfId="0" applyNumberFormat="1" applyFont="1" applyFill="1" applyBorder="1" applyAlignment="1">
      <alignment horizontal="center"/>
    </xf>
    <xf numFmtId="164" fontId="8" fillId="5" borderId="5" xfId="0" applyNumberFormat="1" applyFont="1" applyFill="1" applyBorder="1" applyAlignment="1">
      <alignment horizontal="center"/>
    </xf>
    <xf numFmtId="0" fontId="8" fillId="5" borderId="1" xfId="0" applyFont="1" applyFill="1" applyBorder="1"/>
    <xf numFmtId="0" fontId="15" fillId="6" borderId="0" xfId="0" applyFont="1" applyFill="1"/>
    <xf numFmtId="164" fontId="3" fillId="6" borderId="0" xfId="0" applyNumberFormat="1" applyFont="1" applyFill="1"/>
    <xf numFmtId="0" fontId="8" fillId="0" borderId="1" xfId="0" applyFont="1" applyBorder="1"/>
    <xf numFmtId="0" fontId="3" fillId="0" borderId="1" xfId="0" applyFont="1" applyFill="1" applyBorder="1" applyProtection="1">
      <protection locked="0"/>
    </xf>
    <xf numFmtId="164" fontId="0" fillId="0" borderId="0" xfId="0" applyNumberFormat="1"/>
    <xf numFmtId="0" fontId="8" fillId="7" borderId="3" xfId="0" applyFont="1" applyFill="1" applyBorder="1" applyAlignment="1">
      <alignment horizontal="center"/>
    </xf>
    <xf numFmtId="164" fontId="8" fillId="7" borderId="3" xfId="0" applyNumberFormat="1" applyFont="1" applyFill="1" applyBorder="1" applyAlignment="1">
      <alignment horizontal="center"/>
    </xf>
    <xf numFmtId="8" fontId="8" fillId="7" borderId="5" xfId="0" applyNumberFormat="1" applyFont="1" applyFill="1" applyBorder="1" applyAlignment="1">
      <alignment horizontal="center"/>
    </xf>
    <xf numFmtId="164" fontId="8" fillId="7" borderId="5" xfId="0" applyNumberFormat="1" applyFont="1" applyFill="1" applyBorder="1" applyAlignment="1">
      <alignment horizontal="center"/>
    </xf>
    <xf numFmtId="164" fontId="3" fillId="8" borderId="1" xfId="0" applyNumberFormat="1" applyFont="1" applyFill="1" applyBorder="1" applyAlignment="1">
      <alignment horizontal="center"/>
    </xf>
    <xf numFmtId="0" fontId="8" fillId="8" borderId="6" xfId="0" applyFont="1" applyFill="1" applyBorder="1" applyAlignment="1">
      <alignment horizontal="right"/>
    </xf>
    <xf numFmtId="0" fontId="3" fillId="8" borderId="10" xfId="0" applyFont="1" applyFill="1" applyBorder="1"/>
    <xf numFmtId="164" fontId="3" fillId="8" borderId="7" xfId="0" applyNumberFormat="1" applyFont="1" applyFill="1" applyBorder="1"/>
    <xf numFmtId="0" fontId="3" fillId="8" borderId="1" xfId="0" applyFont="1" applyFill="1" applyBorder="1"/>
    <xf numFmtId="164" fontId="3" fillId="8" borderId="1" xfId="0" applyNumberFormat="1" applyFont="1" applyFill="1" applyBorder="1"/>
    <xf numFmtId="10" fontId="3" fillId="8" borderId="1" xfId="0" applyNumberFormat="1" applyFont="1" applyFill="1" applyBorder="1"/>
    <xf numFmtId="0" fontId="8" fillId="8" borderId="1" xfId="0" applyFont="1" applyFill="1" applyBorder="1"/>
    <xf numFmtId="164" fontId="8" fillId="8" borderId="1" xfId="0" applyNumberFormat="1" applyFont="1" applyFill="1" applyBorder="1" applyAlignment="1">
      <alignment horizontal="center"/>
    </xf>
    <xf numFmtId="164" fontId="3" fillId="0" borderId="0" xfId="0" applyNumberFormat="1" applyFont="1" applyFill="1" applyBorder="1"/>
    <xf numFmtId="0" fontId="3" fillId="0" borderId="0" xfId="0" applyFont="1" applyBorder="1"/>
    <xf numFmtId="0" fontId="3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ACDFB-FB37-406F-A54A-D8A24D399A7E}">
  <sheetPr>
    <pageSetUpPr fitToPage="1"/>
  </sheetPr>
  <dimension ref="A1:L48"/>
  <sheetViews>
    <sheetView tabSelected="1" topLeftCell="A4" workbookViewId="0">
      <selection activeCell="A8" sqref="A8"/>
    </sheetView>
  </sheetViews>
  <sheetFormatPr defaultRowHeight="15" x14ac:dyDescent="0.25"/>
  <cols>
    <col min="1" max="1" width="27.28515625" customWidth="1"/>
    <col min="2" max="2" width="11" customWidth="1"/>
    <col min="8" max="8" width="14.140625" customWidth="1"/>
  </cols>
  <sheetData>
    <row r="1" spans="1:11" ht="15.75" x14ac:dyDescent="0.25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1" ht="15.75" x14ac:dyDescent="0.25">
      <c r="A2" s="4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</row>
    <row r="3" spans="1:11" ht="15.75" x14ac:dyDescent="0.25">
      <c r="A3" s="1" t="s">
        <v>2</v>
      </c>
      <c r="B3" s="5"/>
      <c r="C3" s="3"/>
      <c r="D3" s="2"/>
      <c r="E3" s="3"/>
      <c r="F3" s="3"/>
      <c r="G3" s="3"/>
      <c r="H3" s="3"/>
      <c r="I3" s="3"/>
      <c r="J3" s="3"/>
      <c r="K3" s="3"/>
    </row>
    <row r="4" spans="1:11" ht="15.75" x14ac:dyDescent="0.25">
      <c r="A4" s="6" t="s">
        <v>3</v>
      </c>
      <c r="B4" s="7"/>
      <c r="C4" s="7"/>
      <c r="D4" s="7"/>
      <c r="E4" s="8"/>
      <c r="F4" s="3"/>
      <c r="G4" s="3"/>
      <c r="H4" s="1" t="s">
        <v>65</v>
      </c>
      <c r="I4" s="9"/>
      <c r="J4" s="9"/>
      <c r="K4" s="9"/>
    </row>
    <row r="5" spans="1:11" x14ac:dyDescent="0.25">
      <c r="A5" s="75" t="s">
        <v>4</v>
      </c>
      <c r="B5" s="75" t="s">
        <v>5</v>
      </c>
      <c r="C5" s="75" t="s">
        <v>6</v>
      </c>
      <c r="D5" s="75" t="s">
        <v>7</v>
      </c>
      <c r="E5" s="76" t="s">
        <v>8</v>
      </c>
      <c r="F5" s="10"/>
      <c r="G5" s="3"/>
      <c r="H5" s="3"/>
      <c r="I5" s="11"/>
      <c r="J5" s="12" t="s">
        <v>9</v>
      </c>
      <c r="K5" s="13"/>
    </row>
    <row r="6" spans="1:11" x14ac:dyDescent="0.25">
      <c r="A6" s="14" t="s">
        <v>10</v>
      </c>
      <c r="B6" s="14" t="s">
        <v>11</v>
      </c>
      <c r="C6" s="15">
        <v>1.02</v>
      </c>
      <c r="D6" s="14">
        <v>175</v>
      </c>
      <c r="E6" s="16">
        <f t="shared" ref="E6:E17" si="0">(C6*D6)</f>
        <v>178.5</v>
      </c>
      <c r="F6" s="17"/>
      <c r="G6" s="18"/>
      <c r="H6" s="18"/>
      <c r="I6" s="19" t="s">
        <v>12</v>
      </c>
      <c r="J6" s="20" t="s">
        <v>13</v>
      </c>
      <c r="K6" s="19" t="s">
        <v>14</v>
      </c>
    </row>
    <row r="7" spans="1:11" x14ac:dyDescent="0.25">
      <c r="A7" s="14" t="s">
        <v>15</v>
      </c>
      <c r="B7" s="14" t="s">
        <v>11</v>
      </c>
      <c r="C7" s="15">
        <v>0.89</v>
      </c>
      <c r="D7" s="14">
        <v>80</v>
      </c>
      <c r="E7" s="16">
        <f t="shared" si="0"/>
        <v>71.2</v>
      </c>
      <c r="F7" s="17"/>
      <c r="G7" s="21" t="s">
        <v>16</v>
      </c>
      <c r="H7" s="6"/>
      <c r="I7" s="22">
        <v>175</v>
      </c>
      <c r="J7" s="23">
        <v>150</v>
      </c>
      <c r="K7" s="22">
        <v>125</v>
      </c>
    </row>
    <row r="8" spans="1:11" x14ac:dyDescent="0.25">
      <c r="A8" s="14" t="s">
        <v>17</v>
      </c>
      <c r="B8" s="14" t="s">
        <v>11</v>
      </c>
      <c r="C8" s="15">
        <v>0.69</v>
      </c>
      <c r="D8" s="14">
        <v>120</v>
      </c>
      <c r="E8" s="16">
        <f t="shared" si="0"/>
        <v>82.8</v>
      </c>
      <c r="F8" s="17"/>
      <c r="G8" s="24" t="s">
        <v>18</v>
      </c>
      <c r="H8" s="25">
        <v>9</v>
      </c>
      <c r="I8" s="17">
        <f>SUM(I7*H8)-E38</f>
        <v>604.77699999999993</v>
      </c>
      <c r="J8" s="26">
        <f>SUM(J7*H8)-E38</f>
        <v>379.77699999999993</v>
      </c>
      <c r="K8" s="27">
        <f>SUM(K7*H8)-E38</f>
        <v>154.77699999999993</v>
      </c>
    </row>
    <row r="9" spans="1:11" x14ac:dyDescent="0.25">
      <c r="A9" s="79" t="s">
        <v>19</v>
      </c>
      <c r="B9" s="14" t="s">
        <v>11</v>
      </c>
      <c r="C9" s="15">
        <v>2.2000000000000002</v>
      </c>
      <c r="D9" s="14">
        <v>1.5</v>
      </c>
      <c r="E9" s="16">
        <f t="shared" si="0"/>
        <v>3.3000000000000003</v>
      </c>
      <c r="F9" s="17"/>
      <c r="G9" s="24" t="s">
        <v>20</v>
      </c>
      <c r="H9" s="25">
        <v>7.5</v>
      </c>
      <c r="I9" s="17">
        <f>SUM(I7*H9)-E38</f>
        <v>342.27699999999993</v>
      </c>
      <c r="J9" s="26">
        <f>SUM(J7*H9)-E38</f>
        <v>154.77699999999993</v>
      </c>
      <c r="K9" s="27">
        <f>SUM(K7*H9)-E38</f>
        <v>-32.72300000000007</v>
      </c>
    </row>
    <row r="10" spans="1:11" x14ac:dyDescent="0.25">
      <c r="A10" s="14" t="s">
        <v>21</v>
      </c>
      <c r="B10" s="14" t="s">
        <v>22</v>
      </c>
      <c r="C10" s="15">
        <v>36</v>
      </c>
      <c r="D10" s="14">
        <v>1</v>
      </c>
      <c r="E10" s="16">
        <f>(C10*D10)/3</f>
        <v>12</v>
      </c>
      <c r="F10" s="17"/>
      <c r="G10" s="24" t="s">
        <v>23</v>
      </c>
      <c r="H10" s="25">
        <v>6</v>
      </c>
      <c r="I10" s="28">
        <f>SUM(I7*H10)-E38</f>
        <v>79.77699999999993</v>
      </c>
      <c r="J10" s="29">
        <f>SUM(J7*H10)-E38</f>
        <v>-70.22300000000007</v>
      </c>
      <c r="K10" s="30">
        <f>SUM(K7*H10)-E38</f>
        <v>-220.22300000000007</v>
      </c>
    </row>
    <row r="11" spans="1:11" x14ac:dyDescent="0.25">
      <c r="A11" s="14" t="s">
        <v>24</v>
      </c>
      <c r="B11" s="14" t="s">
        <v>25</v>
      </c>
      <c r="C11" s="15">
        <v>8</v>
      </c>
      <c r="D11" s="14">
        <v>23</v>
      </c>
      <c r="E11" s="16">
        <f t="shared" si="0"/>
        <v>184</v>
      </c>
      <c r="F11" s="17"/>
      <c r="G11" s="3"/>
      <c r="H11" s="3"/>
      <c r="I11" s="3"/>
      <c r="J11" s="3"/>
      <c r="K11" s="3"/>
    </row>
    <row r="12" spans="1:11" x14ac:dyDescent="0.25">
      <c r="A12" s="14" t="s">
        <v>26</v>
      </c>
      <c r="B12" s="14" t="s">
        <v>27</v>
      </c>
      <c r="C12" s="15">
        <v>11.8</v>
      </c>
      <c r="D12" s="14">
        <v>1.3</v>
      </c>
      <c r="E12" s="16">
        <f t="shared" si="0"/>
        <v>15.340000000000002</v>
      </c>
      <c r="F12" s="17"/>
      <c r="G12" s="31" t="s">
        <v>28</v>
      </c>
      <c r="H12" s="32">
        <f>SUM(E13:E16)</f>
        <v>50.699999999999996</v>
      </c>
      <c r="I12" s="33" t="s">
        <v>29</v>
      </c>
      <c r="J12" s="3"/>
      <c r="K12" s="3"/>
    </row>
    <row r="13" spans="1:11" ht="15.75" x14ac:dyDescent="0.25">
      <c r="A13" s="14" t="s">
        <v>30</v>
      </c>
      <c r="B13" s="14" t="s">
        <v>31</v>
      </c>
      <c r="C13" s="15">
        <v>2.65</v>
      </c>
      <c r="D13" s="14">
        <v>3.8</v>
      </c>
      <c r="E13" s="16">
        <f t="shared" si="0"/>
        <v>10.069999999999999</v>
      </c>
      <c r="F13" s="26"/>
      <c r="G13" s="31"/>
      <c r="H13" s="32"/>
      <c r="I13" s="33"/>
      <c r="J13" s="3"/>
      <c r="K13" s="3"/>
    </row>
    <row r="14" spans="1:11" ht="15.75" x14ac:dyDescent="0.25">
      <c r="A14" s="14" t="s">
        <v>32</v>
      </c>
      <c r="B14" s="14" t="s">
        <v>31</v>
      </c>
      <c r="C14" s="15">
        <v>1.79</v>
      </c>
      <c r="D14" s="14">
        <v>5</v>
      </c>
      <c r="E14" s="16">
        <f t="shared" si="0"/>
        <v>8.9499999999999993</v>
      </c>
      <c r="F14" s="17"/>
      <c r="H14" s="51" t="s">
        <v>67</v>
      </c>
    </row>
    <row r="15" spans="1:11" ht="15.75" x14ac:dyDescent="0.25">
      <c r="A15" s="14" t="s">
        <v>33</v>
      </c>
      <c r="B15" s="14" t="s">
        <v>31</v>
      </c>
      <c r="C15" s="15">
        <v>2.31</v>
      </c>
      <c r="D15" s="14">
        <v>6</v>
      </c>
      <c r="E15" s="16">
        <f t="shared" si="0"/>
        <v>13.86</v>
      </c>
      <c r="F15" s="17"/>
      <c r="G15" s="3"/>
      <c r="H15" s="3"/>
      <c r="I15" s="11"/>
      <c r="J15" s="12" t="s">
        <v>9</v>
      </c>
      <c r="K15" s="13"/>
    </row>
    <row r="16" spans="1:11" ht="15.75" x14ac:dyDescent="0.25">
      <c r="A16" s="14" t="s">
        <v>34</v>
      </c>
      <c r="B16" s="14" t="s">
        <v>35</v>
      </c>
      <c r="C16" s="15">
        <v>11.88</v>
      </c>
      <c r="D16" s="14">
        <v>1.5</v>
      </c>
      <c r="E16" s="16">
        <f t="shared" si="0"/>
        <v>17.82</v>
      </c>
      <c r="F16" s="17"/>
      <c r="I16" s="64" t="s">
        <v>12</v>
      </c>
      <c r="J16" s="65" t="s">
        <v>13</v>
      </c>
      <c r="K16" s="64" t="s">
        <v>14</v>
      </c>
    </row>
    <row r="17" spans="1:12" x14ac:dyDescent="0.25">
      <c r="A17" s="14" t="s">
        <v>36</v>
      </c>
      <c r="B17" s="14"/>
      <c r="C17" s="14"/>
      <c r="D17" s="14"/>
      <c r="E17" s="16">
        <f t="shared" si="0"/>
        <v>0</v>
      </c>
      <c r="F17" s="17"/>
      <c r="G17" s="54" t="s">
        <v>68</v>
      </c>
      <c r="H17" s="55"/>
      <c r="I17" s="66">
        <v>175</v>
      </c>
      <c r="J17" s="67">
        <v>150</v>
      </c>
      <c r="K17" s="66">
        <v>125</v>
      </c>
    </row>
    <row r="18" spans="1:12" x14ac:dyDescent="0.25">
      <c r="A18" s="72" t="s">
        <v>64</v>
      </c>
      <c r="B18" s="73">
        <f>SUM(E6:E17)</f>
        <v>597.84000000000015</v>
      </c>
      <c r="C18" s="74">
        <v>2.5000000000000001E-2</v>
      </c>
      <c r="D18" s="72">
        <v>6</v>
      </c>
      <c r="E18" s="68">
        <f>B18*(D18/12)*C18</f>
        <v>7.4730000000000025</v>
      </c>
      <c r="F18" s="32"/>
      <c r="G18" s="24" t="s">
        <v>18</v>
      </c>
      <c r="H18" s="61">
        <v>9</v>
      </c>
      <c r="I18" s="15">
        <f>I8/$H$8</f>
        <v>67.197444444444443</v>
      </c>
      <c r="J18" s="15">
        <f>J8/$H$8</f>
        <v>42.197444444444436</v>
      </c>
      <c r="K18" s="15">
        <f>K8/$H$8</f>
        <v>17.197444444444436</v>
      </c>
    </row>
    <row r="19" spans="1:12" x14ac:dyDescent="0.25">
      <c r="A19" s="69" t="s">
        <v>37</v>
      </c>
      <c r="B19" s="70"/>
      <c r="C19" s="70"/>
      <c r="D19" s="70"/>
      <c r="E19" s="71">
        <f>SUM(E6:E18)</f>
        <v>605.3130000000001</v>
      </c>
      <c r="F19" s="32"/>
      <c r="G19" s="24" t="s">
        <v>20</v>
      </c>
      <c r="H19" s="61">
        <v>7.5</v>
      </c>
      <c r="I19" s="15">
        <f>I9/$H$9</f>
        <v>45.636933333333324</v>
      </c>
      <c r="J19" s="15">
        <f>J9/$H$9</f>
        <v>20.636933333333324</v>
      </c>
      <c r="K19" s="15">
        <f>K9/$H$9</f>
        <v>-4.3630666666666764</v>
      </c>
    </row>
    <row r="20" spans="1:12" x14ac:dyDescent="0.25">
      <c r="A20" s="31"/>
      <c r="B20" s="3"/>
      <c r="C20" s="3"/>
      <c r="D20" s="3"/>
      <c r="E20" s="32"/>
      <c r="F20" s="3"/>
      <c r="G20" s="24" t="s">
        <v>23</v>
      </c>
      <c r="H20" s="61">
        <v>6</v>
      </c>
      <c r="I20" s="15">
        <f>I10/$H$10</f>
        <v>13.296166666666656</v>
      </c>
      <c r="J20" s="15">
        <f>J10/$H$10</f>
        <v>-11.703833333333344</v>
      </c>
      <c r="K20" s="15">
        <f>K10/$H$10</f>
        <v>-36.703833333333343</v>
      </c>
    </row>
    <row r="21" spans="1:12" x14ac:dyDescent="0.25">
      <c r="A21" s="6" t="s">
        <v>38</v>
      </c>
      <c r="B21" s="11"/>
      <c r="C21" s="11"/>
      <c r="D21" s="11"/>
      <c r="E21" s="11"/>
      <c r="F21" s="10"/>
    </row>
    <row r="22" spans="1:12" x14ac:dyDescent="0.25">
      <c r="A22" s="75" t="s">
        <v>4</v>
      </c>
      <c r="B22" s="75" t="s">
        <v>5</v>
      </c>
      <c r="C22" s="75" t="s">
        <v>6</v>
      </c>
      <c r="D22" s="75" t="s">
        <v>7</v>
      </c>
      <c r="E22" s="76" t="s">
        <v>8</v>
      </c>
      <c r="F22" s="17"/>
      <c r="G22" s="59" t="s">
        <v>66</v>
      </c>
      <c r="H22" s="55"/>
      <c r="I22" s="55"/>
    </row>
    <row r="23" spans="1:12" x14ac:dyDescent="0.25">
      <c r="A23" s="14" t="s">
        <v>39</v>
      </c>
      <c r="B23" s="14" t="s">
        <v>40</v>
      </c>
      <c r="C23" s="15">
        <v>9.240000000000002</v>
      </c>
      <c r="D23" s="14">
        <v>1</v>
      </c>
      <c r="E23" s="16">
        <f>C23*D23</f>
        <v>9.240000000000002</v>
      </c>
      <c r="F23" s="17"/>
      <c r="G23" s="54" t="s">
        <v>68</v>
      </c>
      <c r="H23" s="55"/>
      <c r="I23" s="60"/>
      <c r="K23" s="77"/>
      <c r="L23" s="63"/>
    </row>
    <row r="24" spans="1:12" x14ac:dyDescent="0.25">
      <c r="A24" s="14" t="s">
        <v>41</v>
      </c>
      <c r="B24" s="14" t="s">
        <v>40</v>
      </c>
      <c r="C24" s="15">
        <v>10.220000000000001</v>
      </c>
      <c r="D24" s="14">
        <v>1</v>
      </c>
      <c r="E24" s="16">
        <f>C24*D24</f>
        <v>10.220000000000001</v>
      </c>
      <c r="F24" s="17"/>
      <c r="G24" s="24" t="s">
        <v>18</v>
      </c>
      <c r="H24" s="61">
        <v>9</v>
      </c>
      <c r="I24" s="15">
        <f>$E$38/H8</f>
        <v>107.80255555555556</v>
      </c>
      <c r="K24" s="77"/>
      <c r="L24" s="63"/>
    </row>
    <row r="25" spans="1:12" x14ac:dyDescent="0.25">
      <c r="A25" s="14" t="s">
        <v>42</v>
      </c>
      <c r="B25" s="14" t="s">
        <v>40</v>
      </c>
      <c r="C25" s="15">
        <v>15.180000000000001</v>
      </c>
      <c r="D25" s="14">
        <v>4</v>
      </c>
      <c r="E25" s="16">
        <f t="shared" ref="E25:E34" si="1">C25*D25</f>
        <v>60.720000000000006</v>
      </c>
      <c r="F25" s="17"/>
      <c r="G25" s="24" t="s">
        <v>20</v>
      </c>
      <c r="H25" s="61">
        <v>7.5</v>
      </c>
      <c r="I25" s="15">
        <f>$E$38/H9</f>
        <v>129.36306666666667</v>
      </c>
      <c r="J25" s="3"/>
      <c r="K25" s="77"/>
      <c r="L25" s="63"/>
    </row>
    <row r="26" spans="1:12" x14ac:dyDescent="0.25">
      <c r="A26" s="14" t="s">
        <v>43</v>
      </c>
      <c r="B26" s="14" t="s">
        <v>44</v>
      </c>
      <c r="C26" s="15">
        <v>23.87</v>
      </c>
      <c r="D26" s="14">
        <v>1</v>
      </c>
      <c r="E26" s="16">
        <f t="shared" si="1"/>
        <v>23.87</v>
      </c>
      <c r="F26" s="17"/>
      <c r="G26" s="24" t="s">
        <v>23</v>
      </c>
      <c r="H26" s="61">
        <v>6</v>
      </c>
      <c r="I26" s="15">
        <f>$E$38/H10</f>
        <v>161.70383333333334</v>
      </c>
      <c r="J26" s="3"/>
      <c r="K26" s="77"/>
      <c r="L26" s="63"/>
    </row>
    <row r="27" spans="1:12" x14ac:dyDescent="0.25">
      <c r="A27" s="14" t="s">
        <v>45</v>
      </c>
      <c r="B27" s="14" t="s">
        <v>44</v>
      </c>
      <c r="C27" s="15">
        <v>19.910000000000004</v>
      </c>
      <c r="D27" s="14">
        <v>1</v>
      </c>
      <c r="E27" s="16">
        <f t="shared" si="1"/>
        <v>19.910000000000004</v>
      </c>
      <c r="F27" s="17"/>
      <c r="G27" s="3"/>
      <c r="H27" s="3"/>
      <c r="I27" s="3"/>
      <c r="J27" s="3"/>
      <c r="K27" s="77"/>
      <c r="L27" s="63"/>
    </row>
    <row r="28" spans="1:12" x14ac:dyDescent="0.25">
      <c r="A28" s="14" t="s">
        <v>46</v>
      </c>
      <c r="B28" s="14" t="s">
        <v>44</v>
      </c>
      <c r="C28" s="15">
        <v>27.500000000000004</v>
      </c>
      <c r="D28" s="14">
        <v>1</v>
      </c>
      <c r="E28" s="16">
        <f t="shared" si="1"/>
        <v>27.500000000000004</v>
      </c>
      <c r="F28" s="63"/>
      <c r="G28" s="3"/>
      <c r="H28" s="3"/>
      <c r="I28" s="3"/>
      <c r="J28" s="3"/>
      <c r="K28" s="77"/>
      <c r="L28" s="63"/>
    </row>
    <row r="29" spans="1:12" x14ac:dyDescent="0.25">
      <c r="A29" s="14" t="s">
        <v>47</v>
      </c>
      <c r="B29" s="14" t="s">
        <v>44</v>
      </c>
      <c r="C29" s="15">
        <v>10.780000000000001</v>
      </c>
      <c r="D29" s="14">
        <v>1</v>
      </c>
      <c r="E29" s="16">
        <f t="shared" si="1"/>
        <v>10.780000000000001</v>
      </c>
      <c r="F29" s="17"/>
      <c r="G29" s="3"/>
      <c r="H29" s="3"/>
      <c r="I29" s="3"/>
      <c r="J29" s="3"/>
      <c r="K29" s="77"/>
      <c r="L29" s="63"/>
    </row>
    <row r="30" spans="1:12" x14ac:dyDescent="0.25">
      <c r="A30" s="14" t="s">
        <v>48</v>
      </c>
      <c r="B30" s="14" t="s">
        <v>44</v>
      </c>
      <c r="C30" s="15">
        <v>20.79</v>
      </c>
      <c r="D30" s="14">
        <v>1</v>
      </c>
      <c r="E30" s="16">
        <f t="shared" si="1"/>
        <v>20.79</v>
      </c>
      <c r="F30" s="17"/>
      <c r="G30" s="3"/>
      <c r="H30" s="3"/>
      <c r="I30" s="3"/>
      <c r="J30" s="3"/>
      <c r="K30" s="77"/>
      <c r="L30" s="63"/>
    </row>
    <row r="31" spans="1:12" ht="15.75" x14ac:dyDescent="0.25">
      <c r="A31" s="14" t="s">
        <v>49</v>
      </c>
      <c r="B31" s="14" t="s">
        <v>50</v>
      </c>
      <c r="C31" s="15">
        <v>97.84</v>
      </c>
      <c r="D31" s="14">
        <v>0.5</v>
      </c>
      <c r="E31" s="16">
        <f t="shared" si="1"/>
        <v>48.92</v>
      </c>
      <c r="F31" s="17"/>
      <c r="G31" s="32"/>
      <c r="H31" s="3"/>
      <c r="I31" s="3"/>
      <c r="J31" s="3"/>
      <c r="K31" s="78"/>
    </row>
    <row r="32" spans="1:12" ht="15.75" x14ac:dyDescent="0.25">
      <c r="A32" s="14" t="s">
        <v>51</v>
      </c>
      <c r="B32" s="14" t="s">
        <v>52</v>
      </c>
      <c r="C32" s="15">
        <v>5.24</v>
      </c>
      <c r="D32" s="14">
        <v>4</v>
      </c>
      <c r="E32" s="16">
        <f t="shared" si="1"/>
        <v>20.96</v>
      </c>
      <c r="F32" s="17"/>
      <c r="G32" s="3"/>
      <c r="H32" s="3"/>
      <c r="I32" s="3"/>
      <c r="J32" s="3"/>
      <c r="K32" s="3"/>
    </row>
    <row r="33" spans="1:11" x14ac:dyDescent="0.25">
      <c r="A33" s="14" t="s">
        <v>53</v>
      </c>
      <c r="B33" s="14" t="s">
        <v>44</v>
      </c>
      <c r="C33" s="15">
        <v>12</v>
      </c>
      <c r="D33" s="14">
        <v>1</v>
      </c>
      <c r="E33" s="16">
        <f t="shared" si="1"/>
        <v>12</v>
      </c>
      <c r="F33" s="17"/>
      <c r="G33" s="3"/>
      <c r="H33" s="3"/>
      <c r="I33" s="3"/>
      <c r="J33" s="3"/>
      <c r="K33" s="3"/>
    </row>
    <row r="34" spans="1:11" x14ac:dyDescent="0.25">
      <c r="A34" s="14" t="s">
        <v>54</v>
      </c>
      <c r="B34" s="14" t="s">
        <v>44</v>
      </c>
      <c r="C34" s="15"/>
      <c r="D34" s="14"/>
      <c r="E34" s="16">
        <f t="shared" si="1"/>
        <v>0</v>
      </c>
      <c r="F34" s="32"/>
      <c r="G34" s="34"/>
      <c r="H34" s="34"/>
      <c r="I34" s="34"/>
      <c r="J34" s="34"/>
      <c r="K34" s="34"/>
    </row>
    <row r="35" spans="1:11" x14ac:dyDescent="0.25">
      <c r="A35" s="14" t="s">
        <v>69</v>
      </c>
      <c r="B35" s="14" t="s">
        <v>44</v>
      </c>
      <c r="C35" s="15">
        <v>100</v>
      </c>
      <c r="D35" s="14">
        <v>1</v>
      </c>
      <c r="E35" s="16">
        <f>C35*D35</f>
        <v>100</v>
      </c>
      <c r="F35" s="32"/>
      <c r="G35" s="34"/>
      <c r="H35" s="34"/>
      <c r="I35" s="34"/>
      <c r="J35" s="34"/>
      <c r="K35" s="34"/>
    </row>
    <row r="36" spans="1:11" x14ac:dyDescent="0.25">
      <c r="A36" s="69" t="s">
        <v>55</v>
      </c>
      <c r="B36" s="70"/>
      <c r="C36" s="70"/>
      <c r="D36" s="70"/>
      <c r="E36" s="71">
        <f>SUM(E23:E35)</f>
        <v>364.90999999999997</v>
      </c>
      <c r="F36" s="17"/>
      <c r="G36" s="34"/>
      <c r="H36" s="34"/>
      <c r="I36" s="34"/>
      <c r="J36" s="34"/>
      <c r="K36" s="34"/>
    </row>
    <row r="37" spans="1:11" x14ac:dyDescent="0.25">
      <c r="A37" s="3"/>
      <c r="B37" s="3"/>
      <c r="C37" s="3"/>
      <c r="D37" s="3"/>
      <c r="E37" s="17"/>
      <c r="F37" s="17"/>
      <c r="G37" s="3"/>
      <c r="H37" s="3"/>
      <c r="I37" s="3"/>
      <c r="J37" s="3"/>
      <c r="K37" s="3"/>
    </row>
    <row r="38" spans="1:11" x14ac:dyDescent="0.25">
      <c r="A38" s="35" t="s">
        <v>62</v>
      </c>
      <c r="B38" s="36"/>
      <c r="C38" s="37"/>
      <c r="D38" s="37"/>
      <c r="E38" s="38">
        <f>E19+E36</f>
        <v>970.22300000000007</v>
      </c>
      <c r="F38" s="17"/>
      <c r="G38" s="3"/>
      <c r="H38" s="3"/>
      <c r="I38" s="3"/>
      <c r="J38" s="3"/>
      <c r="K38" s="3"/>
    </row>
    <row r="39" spans="1:11" x14ac:dyDescent="0.25">
      <c r="A39" s="35" t="s">
        <v>70</v>
      </c>
      <c r="B39" s="36"/>
      <c r="C39" s="37"/>
      <c r="D39" s="37"/>
      <c r="E39" s="38">
        <f>(J7*H9)</f>
        <v>1125</v>
      </c>
      <c r="F39" s="39"/>
      <c r="G39" s="3"/>
      <c r="H39" s="3"/>
      <c r="I39" s="3"/>
      <c r="J39" s="3"/>
      <c r="K39" s="3"/>
    </row>
    <row r="40" spans="1:11" x14ac:dyDescent="0.25">
      <c r="A40" s="35" t="s">
        <v>63</v>
      </c>
      <c r="B40" s="40"/>
      <c r="C40" s="41"/>
      <c r="D40" s="41"/>
      <c r="E40" s="42">
        <f>SUM(E39-E38)</f>
        <v>154.77699999999993</v>
      </c>
      <c r="F40" s="3"/>
      <c r="G40" s="3"/>
      <c r="H40" s="3"/>
      <c r="I40" s="3"/>
      <c r="J40" s="3"/>
      <c r="K40" s="3"/>
    </row>
    <row r="41" spans="1:1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ht="15.75" x14ac:dyDescent="0.25">
      <c r="A42" s="4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ht="15.75" x14ac:dyDescent="0.25">
      <c r="A43" s="43" t="s">
        <v>56</v>
      </c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ht="15.75" x14ac:dyDescent="0.25">
      <c r="A44" s="4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ht="15.75" x14ac:dyDescent="0.25">
      <c r="A45" s="43" t="s">
        <v>57</v>
      </c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5">
      <c r="A46" s="3"/>
      <c r="B46" s="3"/>
      <c r="C46" s="3"/>
      <c r="D46" s="3"/>
      <c r="E46" s="3"/>
      <c r="F46" s="39"/>
      <c r="G46" s="3"/>
      <c r="H46" s="3"/>
      <c r="I46" s="3"/>
      <c r="J46" s="3"/>
      <c r="K46" s="3"/>
    </row>
    <row r="47" spans="1:11" ht="15.75" x14ac:dyDescent="0.25">
      <c r="A47" s="43" t="s">
        <v>58</v>
      </c>
      <c r="B47" s="44"/>
      <c r="C47" s="44"/>
      <c r="D47" s="44"/>
      <c r="E47" s="39"/>
      <c r="F47" s="3"/>
      <c r="G47" s="3"/>
      <c r="H47" s="3"/>
      <c r="I47" s="3"/>
      <c r="J47" s="3"/>
      <c r="K47" s="3"/>
    </row>
    <row r="48" spans="1:11" x14ac:dyDescent="0.25">
      <c r="A48" s="3" t="s">
        <v>59</v>
      </c>
      <c r="B48" s="3"/>
      <c r="C48" s="3"/>
      <c r="D48" s="3"/>
      <c r="E48" s="3"/>
      <c r="F48" s="3"/>
      <c r="G48" s="3"/>
      <c r="H48" s="3"/>
      <c r="I48" s="3"/>
      <c r="J48" s="3"/>
      <c r="K48" s="3"/>
    </row>
  </sheetData>
  <pageMargins left="0.7" right="0.7" top="0.75" bottom="0.75" header="0.3" footer="0.3"/>
  <pageSetup scale="71" orientation="landscape" r:id="rId1"/>
  <ignoredErrors>
    <ignoredError sqref="E1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9E24F-6B90-4E95-A152-2476E2DD0976}">
  <dimension ref="A1:L63"/>
  <sheetViews>
    <sheetView topLeftCell="A31" workbookViewId="0"/>
  </sheetViews>
  <sheetFormatPr defaultRowHeight="15" x14ac:dyDescent="0.25"/>
  <cols>
    <col min="1" max="1" width="27.42578125" customWidth="1"/>
    <col min="2" max="2" width="11.42578125" customWidth="1"/>
    <col min="8" max="8" width="14.5703125" customWidth="1"/>
  </cols>
  <sheetData>
    <row r="1" spans="1:12" ht="15.75" x14ac:dyDescent="0.25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</row>
    <row r="2" spans="1:12" ht="15.75" x14ac:dyDescent="0.25">
      <c r="A2" s="4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</row>
    <row r="3" spans="1:12" ht="15.75" x14ac:dyDescent="0.25">
      <c r="A3" s="1" t="s">
        <v>60</v>
      </c>
      <c r="B3" s="5"/>
      <c r="C3" s="3"/>
      <c r="D3" s="2"/>
      <c r="E3" s="3"/>
      <c r="F3" s="3"/>
      <c r="G3" s="3"/>
      <c r="H3" s="3"/>
      <c r="I3" s="3"/>
      <c r="J3" s="3"/>
      <c r="K3" s="3"/>
      <c r="L3" s="3"/>
    </row>
    <row r="4" spans="1:12" ht="15.75" x14ac:dyDescent="0.25">
      <c r="A4" s="6" t="s">
        <v>3</v>
      </c>
      <c r="B4" s="7"/>
      <c r="C4" s="7"/>
      <c r="D4" s="7"/>
      <c r="E4" s="8"/>
      <c r="F4" s="3"/>
      <c r="G4" s="3"/>
      <c r="H4" s="1" t="s">
        <v>65</v>
      </c>
      <c r="I4" s="9"/>
      <c r="J4" s="9"/>
      <c r="K4" s="9"/>
      <c r="L4" s="3"/>
    </row>
    <row r="5" spans="1:12" x14ac:dyDescent="0.25">
      <c r="A5" s="75" t="s">
        <v>4</v>
      </c>
      <c r="B5" s="75" t="s">
        <v>5</v>
      </c>
      <c r="C5" s="75" t="s">
        <v>6</v>
      </c>
      <c r="D5" s="75" t="s">
        <v>7</v>
      </c>
      <c r="E5" s="76" t="s">
        <v>8</v>
      </c>
      <c r="F5" s="10"/>
      <c r="G5" s="3"/>
      <c r="H5" s="3"/>
      <c r="I5" s="11"/>
      <c r="J5" s="12" t="s">
        <v>9</v>
      </c>
      <c r="K5" s="13"/>
      <c r="L5" s="9"/>
    </row>
    <row r="6" spans="1:12" x14ac:dyDescent="0.25">
      <c r="A6" s="14" t="s">
        <v>10</v>
      </c>
      <c r="B6" s="14" t="s">
        <v>11</v>
      </c>
      <c r="C6" s="48">
        <v>1.02</v>
      </c>
      <c r="D6" s="49">
        <v>175</v>
      </c>
      <c r="E6" s="16">
        <f t="shared" ref="E6:E26" si="0">(C6*D6)</f>
        <v>178.5</v>
      </c>
      <c r="F6" s="17"/>
      <c r="G6" s="18"/>
      <c r="H6" s="18"/>
      <c r="I6" s="19" t="s">
        <v>12</v>
      </c>
      <c r="J6" s="20" t="s">
        <v>13</v>
      </c>
      <c r="K6" s="19" t="s">
        <v>14</v>
      </c>
      <c r="L6" s="3"/>
    </row>
    <row r="7" spans="1:12" x14ac:dyDescent="0.25">
      <c r="A7" s="14" t="s">
        <v>15</v>
      </c>
      <c r="B7" s="14" t="s">
        <v>11</v>
      </c>
      <c r="C7" s="48">
        <v>0.89</v>
      </c>
      <c r="D7" s="49">
        <v>80</v>
      </c>
      <c r="E7" s="16">
        <f t="shared" si="0"/>
        <v>71.2</v>
      </c>
      <c r="F7" s="17"/>
      <c r="G7" s="21" t="s">
        <v>16</v>
      </c>
      <c r="H7" s="6"/>
      <c r="I7" s="45">
        <v>175</v>
      </c>
      <c r="J7" s="46">
        <v>150</v>
      </c>
      <c r="K7" s="45">
        <v>125</v>
      </c>
      <c r="L7" s="3"/>
    </row>
    <row r="8" spans="1:12" x14ac:dyDescent="0.25">
      <c r="A8" s="14" t="s">
        <v>17</v>
      </c>
      <c r="B8" s="14" t="s">
        <v>11</v>
      </c>
      <c r="C8" s="48">
        <v>0.69</v>
      </c>
      <c r="D8" s="49">
        <v>120</v>
      </c>
      <c r="E8" s="16">
        <f t="shared" si="0"/>
        <v>82.8</v>
      </c>
      <c r="F8" s="17"/>
      <c r="G8" s="24" t="s">
        <v>18</v>
      </c>
      <c r="H8" s="47">
        <v>9</v>
      </c>
      <c r="I8" s="17">
        <f>SUM(I7*H8)-E53</f>
        <v>604.77699999999993</v>
      </c>
      <c r="J8" s="26">
        <f>SUM(J7*H8)-E53</f>
        <v>379.77699999999993</v>
      </c>
      <c r="K8" s="27">
        <f>SUM(K7*H8)-E53</f>
        <v>154.77699999999993</v>
      </c>
      <c r="L8" s="3"/>
    </row>
    <row r="9" spans="1:12" x14ac:dyDescent="0.25">
      <c r="A9" s="14" t="s">
        <v>19</v>
      </c>
      <c r="B9" s="14" t="s">
        <v>11</v>
      </c>
      <c r="C9" s="48">
        <v>2.2000000000000002</v>
      </c>
      <c r="D9" s="49">
        <v>1.5</v>
      </c>
      <c r="E9" s="16">
        <f t="shared" si="0"/>
        <v>3.3000000000000003</v>
      </c>
      <c r="F9" s="17"/>
      <c r="G9" s="24" t="s">
        <v>20</v>
      </c>
      <c r="H9" s="47">
        <v>7.5</v>
      </c>
      <c r="I9" s="17">
        <f>SUM(I7*H9)-E53</f>
        <v>342.27699999999993</v>
      </c>
      <c r="J9" s="26">
        <f>SUM(J7*H9)-E53</f>
        <v>154.77699999999993</v>
      </c>
      <c r="K9" s="27">
        <f>SUM(K7*H9)-E53</f>
        <v>-32.72300000000007</v>
      </c>
      <c r="L9" s="3"/>
    </row>
    <row r="10" spans="1:12" x14ac:dyDescent="0.25">
      <c r="A10" s="14" t="s">
        <v>21</v>
      </c>
      <c r="B10" s="14" t="s">
        <v>22</v>
      </c>
      <c r="C10" s="48">
        <v>36</v>
      </c>
      <c r="D10" s="49">
        <v>1</v>
      </c>
      <c r="E10" s="16">
        <f>(C10*D10)/3</f>
        <v>12</v>
      </c>
      <c r="F10" s="17"/>
      <c r="G10" s="24" t="s">
        <v>23</v>
      </c>
      <c r="H10" s="47">
        <v>6</v>
      </c>
      <c r="I10" s="28">
        <f>SUM(I7*H10)-E53</f>
        <v>79.77699999999993</v>
      </c>
      <c r="J10" s="29">
        <f>SUM(J7*H10)-E53</f>
        <v>-70.22300000000007</v>
      </c>
      <c r="K10" s="30">
        <f>SUM(K7*H10)-E53</f>
        <v>-220.22300000000007</v>
      </c>
      <c r="L10" s="3"/>
    </row>
    <row r="11" spans="1:12" x14ac:dyDescent="0.25">
      <c r="A11" s="14" t="s">
        <v>24</v>
      </c>
      <c r="B11" s="14" t="s">
        <v>25</v>
      </c>
      <c r="C11" s="48">
        <v>8</v>
      </c>
      <c r="D11" s="49">
        <v>23</v>
      </c>
      <c r="E11" s="16">
        <f t="shared" si="0"/>
        <v>184</v>
      </c>
      <c r="F11" s="17"/>
      <c r="G11" s="3"/>
      <c r="H11" s="3"/>
      <c r="I11" s="3"/>
      <c r="J11" s="3"/>
      <c r="K11" s="3"/>
      <c r="L11" s="3"/>
    </row>
    <row r="12" spans="1:12" x14ac:dyDescent="0.25">
      <c r="A12" s="49" t="s">
        <v>26</v>
      </c>
      <c r="B12" s="49" t="s">
        <v>27</v>
      </c>
      <c r="C12" s="48">
        <v>11.8</v>
      </c>
      <c r="D12" s="49">
        <v>1.3</v>
      </c>
      <c r="E12" s="16">
        <f t="shared" si="0"/>
        <v>15.340000000000002</v>
      </c>
      <c r="F12" s="17"/>
      <c r="G12" s="31" t="s">
        <v>28</v>
      </c>
      <c r="H12" s="32">
        <f>SUM(E16:E21)</f>
        <v>50.699999999999996</v>
      </c>
      <c r="I12" s="33" t="s">
        <v>29</v>
      </c>
      <c r="J12" s="3"/>
      <c r="K12" s="3"/>
      <c r="L12" s="3"/>
    </row>
    <row r="13" spans="1:12" x14ac:dyDescent="0.25">
      <c r="A13" s="49"/>
      <c r="B13" s="49"/>
      <c r="C13" s="48"/>
      <c r="D13" s="49"/>
      <c r="E13" s="16">
        <f t="shared" si="0"/>
        <v>0</v>
      </c>
      <c r="F13" s="17"/>
      <c r="G13" s="31"/>
      <c r="H13" s="32"/>
      <c r="I13" s="33"/>
      <c r="J13" s="3"/>
      <c r="K13" s="3"/>
      <c r="L13" s="3"/>
    </row>
    <row r="14" spans="1:12" ht="15.75" x14ac:dyDescent="0.25">
      <c r="A14" s="49"/>
      <c r="B14" s="49"/>
      <c r="C14" s="48"/>
      <c r="D14" s="49"/>
      <c r="E14" s="16">
        <f t="shared" si="0"/>
        <v>0</v>
      </c>
      <c r="F14" s="17"/>
      <c r="H14" s="51" t="s">
        <v>67</v>
      </c>
      <c r="L14" s="3"/>
    </row>
    <row r="15" spans="1:12" x14ac:dyDescent="0.25">
      <c r="A15" s="49"/>
      <c r="B15" s="49"/>
      <c r="C15" s="48"/>
      <c r="D15" s="49"/>
      <c r="E15" s="16">
        <f t="shared" si="0"/>
        <v>0</v>
      </c>
      <c r="F15" s="17"/>
      <c r="G15" s="3"/>
      <c r="H15" s="3"/>
      <c r="I15" s="11"/>
      <c r="J15" s="12" t="s">
        <v>9</v>
      </c>
      <c r="K15" s="13"/>
      <c r="L15" s="3"/>
    </row>
    <row r="16" spans="1:12" ht="15.75" x14ac:dyDescent="0.25">
      <c r="A16" s="49" t="s">
        <v>30</v>
      </c>
      <c r="B16" s="49" t="s">
        <v>31</v>
      </c>
      <c r="C16" s="48">
        <v>2.65</v>
      </c>
      <c r="D16" s="49">
        <v>3.8</v>
      </c>
      <c r="E16" s="16">
        <f t="shared" si="0"/>
        <v>10.069999999999999</v>
      </c>
      <c r="F16" s="26"/>
      <c r="I16" s="52" t="s">
        <v>12</v>
      </c>
      <c r="J16" s="53" t="s">
        <v>13</v>
      </c>
      <c r="K16" s="52" t="s">
        <v>14</v>
      </c>
      <c r="L16" s="3"/>
    </row>
    <row r="17" spans="1:12" ht="15.75" x14ac:dyDescent="0.25">
      <c r="A17" s="49" t="s">
        <v>32</v>
      </c>
      <c r="B17" s="49" t="s">
        <v>31</v>
      </c>
      <c r="C17" s="48">
        <v>1.79</v>
      </c>
      <c r="D17" s="49">
        <v>5</v>
      </c>
      <c r="E17" s="16">
        <f t="shared" si="0"/>
        <v>8.9499999999999993</v>
      </c>
      <c r="F17" s="17"/>
      <c r="G17" s="54" t="s">
        <v>68</v>
      </c>
      <c r="H17" s="55"/>
      <c r="I17" s="56">
        <v>175</v>
      </c>
      <c r="J17" s="57">
        <v>150</v>
      </c>
      <c r="K17" s="56">
        <v>125</v>
      </c>
      <c r="L17" s="3"/>
    </row>
    <row r="18" spans="1:12" ht="15.75" x14ac:dyDescent="0.25">
      <c r="A18" s="49" t="s">
        <v>33</v>
      </c>
      <c r="B18" s="49" t="s">
        <v>31</v>
      </c>
      <c r="C18" s="48">
        <v>2.31</v>
      </c>
      <c r="D18" s="49">
        <v>6</v>
      </c>
      <c r="E18" s="16">
        <f t="shared" si="0"/>
        <v>13.86</v>
      </c>
      <c r="F18" s="17"/>
      <c r="G18" s="24" t="s">
        <v>18</v>
      </c>
      <c r="H18" s="58">
        <v>9</v>
      </c>
      <c r="I18" s="15">
        <f>I8/$H$8</f>
        <v>67.197444444444443</v>
      </c>
      <c r="J18" s="15">
        <f>J8/$H$8</f>
        <v>42.197444444444436</v>
      </c>
      <c r="K18" s="15">
        <f>K8/$H$8</f>
        <v>17.197444444444436</v>
      </c>
      <c r="L18" s="3"/>
    </row>
    <row r="19" spans="1:12" ht="15.75" x14ac:dyDescent="0.25">
      <c r="A19" s="49" t="s">
        <v>34</v>
      </c>
      <c r="B19" s="49" t="s">
        <v>35</v>
      </c>
      <c r="C19" s="48">
        <v>11.88</v>
      </c>
      <c r="D19" s="49">
        <v>1.5</v>
      </c>
      <c r="E19" s="16">
        <f t="shared" si="0"/>
        <v>17.82</v>
      </c>
      <c r="F19" s="17"/>
      <c r="G19" s="24" t="s">
        <v>20</v>
      </c>
      <c r="H19" s="58">
        <v>7.5</v>
      </c>
      <c r="I19" s="15">
        <f>I9/$H$9</f>
        <v>45.636933333333324</v>
      </c>
      <c r="J19" s="15">
        <f>J9/$H$9</f>
        <v>20.636933333333324</v>
      </c>
      <c r="K19" s="15">
        <f t="shared" ref="K19" si="1">K9/$H$9</f>
        <v>-4.3630666666666764</v>
      </c>
      <c r="L19" s="3"/>
    </row>
    <row r="20" spans="1:12" x14ac:dyDescent="0.25">
      <c r="A20" s="49" t="s">
        <v>61</v>
      </c>
      <c r="B20" s="49"/>
      <c r="C20" s="48"/>
      <c r="D20" s="49"/>
      <c r="E20" s="16">
        <f t="shared" si="0"/>
        <v>0</v>
      </c>
      <c r="F20" s="17"/>
      <c r="G20" s="24" t="s">
        <v>23</v>
      </c>
      <c r="H20" s="58">
        <v>6</v>
      </c>
      <c r="I20" s="15">
        <f>I10/$H$10</f>
        <v>13.296166666666656</v>
      </c>
      <c r="J20" s="15">
        <f>J10/$H$10</f>
        <v>-11.703833333333344</v>
      </c>
      <c r="K20" s="15">
        <f t="shared" ref="K20" si="2">K10/$H$10</f>
        <v>-36.703833333333343</v>
      </c>
      <c r="L20" s="3"/>
    </row>
    <row r="21" spans="1:12" x14ac:dyDescent="0.25">
      <c r="A21" s="49" t="s">
        <v>61</v>
      </c>
      <c r="B21" s="49"/>
      <c r="C21" s="48"/>
      <c r="D21" s="49"/>
      <c r="E21" s="16">
        <f t="shared" si="0"/>
        <v>0</v>
      </c>
      <c r="F21" s="17"/>
      <c r="L21" s="3"/>
    </row>
    <row r="22" spans="1:12" x14ac:dyDescent="0.25">
      <c r="A22" s="49"/>
      <c r="B22" s="49"/>
      <c r="C22" s="48"/>
      <c r="D22" s="49"/>
      <c r="E22" s="16">
        <f t="shared" si="0"/>
        <v>0</v>
      </c>
      <c r="F22" s="17"/>
      <c r="G22" s="59" t="s">
        <v>66</v>
      </c>
      <c r="H22" s="55"/>
      <c r="I22" s="55"/>
      <c r="L22" s="3"/>
    </row>
    <row r="23" spans="1:12" x14ac:dyDescent="0.25">
      <c r="A23" s="49" t="s">
        <v>36</v>
      </c>
      <c r="B23" s="49"/>
      <c r="C23" s="49"/>
      <c r="D23" s="49"/>
      <c r="E23" s="16">
        <f t="shared" si="0"/>
        <v>0</v>
      </c>
      <c r="F23" s="17"/>
      <c r="G23" s="54" t="s">
        <v>68</v>
      </c>
      <c r="H23" s="55"/>
      <c r="I23" s="60"/>
      <c r="L23" s="3"/>
    </row>
    <row r="24" spans="1:12" x14ac:dyDescent="0.25">
      <c r="A24" s="49"/>
      <c r="B24" s="49"/>
      <c r="C24" s="49"/>
      <c r="D24" s="49"/>
      <c r="E24" s="16">
        <f t="shared" si="0"/>
        <v>0</v>
      </c>
      <c r="F24" s="17"/>
      <c r="G24" s="24" t="s">
        <v>18</v>
      </c>
      <c r="H24" s="58">
        <v>9</v>
      </c>
      <c r="I24" s="15">
        <f>$E$53/H8</f>
        <v>107.80255555555556</v>
      </c>
      <c r="L24" s="3"/>
    </row>
    <row r="25" spans="1:12" x14ac:dyDescent="0.25">
      <c r="A25" s="49"/>
      <c r="B25" s="49"/>
      <c r="C25" s="49"/>
      <c r="D25" s="49"/>
      <c r="E25" s="16">
        <f t="shared" si="0"/>
        <v>0</v>
      </c>
      <c r="F25" s="17"/>
      <c r="G25" s="24" t="s">
        <v>20</v>
      </c>
      <c r="H25" s="58">
        <v>7.5</v>
      </c>
      <c r="I25" s="15">
        <f>$E$53/H9</f>
        <v>129.36306666666667</v>
      </c>
      <c r="J25" s="3"/>
      <c r="K25" s="3"/>
      <c r="L25" s="3"/>
    </row>
    <row r="26" spans="1:12" x14ac:dyDescent="0.25">
      <c r="A26" s="49"/>
      <c r="B26" s="49"/>
      <c r="C26" s="49"/>
      <c r="D26" s="49"/>
      <c r="E26" s="16">
        <f t="shared" si="0"/>
        <v>0</v>
      </c>
      <c r="F26" s="17"/>
      <c r="G26" s="24" t="s">
        <v>23</v>
      </c>
      <c r="H26" s="58">
        <v>6</v>
      </c>
      <c r="I26" s="15">
        <f t="shared" ref="I26" si="3">$E$53/H10</f>
        <v>161.70383333333334</v>
      </c>
      <c r="J26" s="3"/>
      <c r="K26" s="3"/>
      <c r="L26" s="3"/>
    </row>
    <row r="27" spans="1:12" x14ac:dyDescent="0.25">
      <c r="A27" s="72" t="s">
        <v>64</v>
      </c>
      <c r="B27" s="73">
        <f>SUM(E6:E26)</f>
        <v>597.84000000000015</v>
      </c>
      <c r="C27" s="50">
        <v>2.5000000000000001E-2</v>
      </c>
      <c r="D27" s="49">
        <v>6</v>
      </c>
      <c r="E27" s="68">
        <f>B27*(D27/12)*C27</f>
        <v>7.4730000000000025</v>
      </c>
      <c r="F27" s="32"/>
      <c r="G27" s="3"/>
      <c r="H27" s="3"/>
      <c r="I27" s="3"/>
      <c r="J27" s="3"/>
      <c r="K27" s="3"/>
      <c r="L27" s="3"/>
    </row>
    <row r="28" spans="1:12" x14ac:dyDescent="0.25">
      <c r="A28" s="69" t="s">
        <v>37</v>
      </c>
      <c r="B28" s="70"/>
      <c r="C28" s="70"/>
      <c r="D28" s="70"/>
      <c r="E28" s="71">
        <f>SUM(E6:E27)</f>
        <v>605.3130000000001</v>
      </c>
      <c r="F28" s="32"/>
      <c r="G28" s="3"/>
      <c r="H28" s="3"/>
      <c r="I28" s="3"/>
      <c r="J28" s="3"/>
      <c r="K28" s="3"/>
      <c r="L28" s="3"/>
    </row>
    <row r="29" spans="1:12" x14ac:dyDescent="0.25">
      <c r="A29" s="31"/>
      <c r="B29" s="3"/>
      <c r="C29" s="3"/>
      <c r="D29" s="3"/>
      <c r="E29" s="32"/>
      <c r="F29" s="3"/>
      <c r="G29" s="3"/>
      <c r="H29" s="3"/>
      <c r="I29" s="3"/>
      <c r="J29" s="3"/>
      <c r="K29" s="3"/>
      <c r="L29" s="3"/>
    </row>
    <row r="30" spans="1:12" x14ac:dyDescent="0.25">
      <c r="A30" s="6" t="s">
        <v>38</v>
      </c>
      <c r="B30" s="11"/>
      <c r="C30" s="11"/>
      <c r="D30" s="11"/>
      <c r="E30" s="11"/>
      <c r="F30" s="10"/>
      <c r="G30" s="3"/>
      <c r="H30" s="3"/>
      <c r="I30" s="3"/>
      <c r="J30" s="3"/>
      <c r="K30" s="3"/>
      <c r="L30" s="3"/>
    </row>
    <row r="31" spans="1:12" x14ac:dyDescent="0.25">
      <c r="A31" s="75" t="s">
        <v>4</v>
      </c>
      <c r="B31" s="75" t="s">
        <v>5</v>
      </c>
      <c r="C31" s="75" t="s">
        <v>6</v>
      </c>
      <c r="D31" s="75" t="s">
        <v>7</v>
      </c>
      <c r="E31" s="76" t="s">
        <v>8</v>
      </c>
      <c r="F31" s="17"/>
      <c r="G31" s="3"/>
      <c r="H31" s="3"/>
      <c r="I31" s="3"/>
      <c r="J31" s="3"/>
      <c r="K31" s="3"/>
      <c r="L31" s="3"/>
    </row>
    <row r="32" spans="1:12" x14ac:dyDescent="0.25">
      <c r="A32" s="14" t="s">
        <v>39</v>
      </c>
      <c r="B32" s="14" t="s">
        <v>40</v>
      </c>
      <c r="C32" s="48">
        <v>9.240000000000002</v>
      </c>
      <c r="D32" s="49">
        <v>1</v>
      </c>
      <c r="E32" s="16">
        <f>C32*D32</f>
        <v>9.240000000000002</v>
      </c>
      <c r="F32" s="17"/>
      <c r="G32" s="3"/>
      <c r="H32" s="3"/>
      <c r="I32" s="3"/>
      <c r="J32" s="3"/>
      <c r="K32" s="3"/>
      <c r="L32" s="3"/>
    </row>
    <row r="33" spans="1:12" x14ac:dyDescent="0.25">
      <c r="A33" s="14" t="s">
        <v>41</v>
      </c>
      <c r="B33" s="14" t="s">
        <v>40</v>
      </c>
      <c r="C33" s="48">
        <v>10.220000000000001</v>
      </c>
      <c r="D33" s="49">
        <v>1</v>
      </c>
      <c r="E33" s="16">
        <f>C33*D33</f>
        <v>10.220000000000001</v>
      </c>
      <c r="F33" s="17"/>
      <c r="G33" s="3"/>
      <c r="H33" s="3"/>
      <c r="I33" s="3"/>
      <c r="J33" s="3"/>
      <c r="K33" s="3"/>
      <c r="L33" s="3"/>
    </row>
    <row r="34" spans="1:12" x14ac:dyDescent="0.25">
      <c r="A34" s="14" t="s">
        <v>42</v>
      </c>
      <c r="B34" s="14" t="s">
        <v>40</v>
      </c>
      <c r="C34" s="48">
        <v>15.180000000000001</v>
      </c>
      <c r="D34" s="49">
        <v>4</v>
      </c>
      <c r="E34" s="16">
        <f t="shared" ref="E34:E49" si="4">C34*D34</f>
        <v>60.720000000000006</v>
      </c>
      <c r="F34" s="17"/>
      <c r="G34" s="3"/>
      <c r="H34" s="3"/>
      <c r="I34" s="3"/>
      <c r="J34" s="3"/>
      <c r="K34" s="3"/>
      <c r="L34" s="3"/>
    </row>
    <row r="35" spans="1:12" x14ac:dyDescent="0.25">
      <c r="A35" s="14" t="s">
        <v>43</v>
      </c>
      <c r="B35" s="14" t="s">
        <v>44</v>
      </c>
      <c r="C35" s="48">
        <v>23.87</v>
      </c>
      <c r="D35" s="49">
        <v>1</v>
      </c>
      <c r="E35" s="16">
        <f t="shared" si="4"/>
        <v>23.87</v>
      </c>
      <c r="F35" s="17"/>
      <c r="G35" s="3"/>
      <c r="H35" s="3"/>
      <c r="I35" s="3"/>
      <c r="J35" s="3"/>
      <c r="K35" s="3"/>
      <c r="L35" s="3"/>
    </row>
    <row r="36" spans="1:12" x14ac:dyDescent="0.25">
      <c r="A36" s="14" t="s">
        <v>45</v>
      </c>
      <c r="B36" s="14" t="s">
        <v>44</v>
      </c>
      <c r="C36" s="48">
        <v>19.910000000000004</v>
      </c>
      <c r="D36" s="49">
        <v>1</v>
      </c>
      <c r="E36" s="16">
        <f t="shared" si="4"/>
        <v>19.910000000000004</v>
      </c>
      <c r="F36" s="17"/>
      <c r="G36" s="3"/>
      <c r="H36" s="3"/>
      <c r="I36" s="3"/>
      <c r="J36" s="3"/>
      <c r="K36" s="3"/>
      <c r="L36" s="3"/>
    </row>
    <row r="37" spans="1:12" x14ac:dyDescent="0.25">
      <c r="A37" s="14" t="s">
        <v>46</v>
      </c>
      <c r="B37" s="14" t="s">
        <v>44</v>
      </c>
      <c r="C37" s="48">
        <v>27.500000000000004</v>
      </c>
      <c r="D37" s="49">
        <v>1</v>
      </c>
      <c r="E37" s="16">
        <f t="shared" si="4"/>
        <v>27.500000000000004</v>
      </c>
      <c r="F37" s="17"/>
      <c r="G37" s="3"/>
      <c r="H37" s="3"/>
      <c r="I37" s="3"/>
      <c r="J37" s="3"/>
      <c r="K37" s="3"/>
      <c r="L37" s="3"/>
    </row>
    <row r="38" spans="1:12" x14ac:dyDescent="0.25">
      <c r="A38" s="14" t="s">
        <v>47</v>
      </c>
      <c r="B38" s="14" t="s">
        <v>44</v>
      </c>
      <c r="C38" s="48">
        <v>10.780000000000001</v>
      </c>
      <c r="D38" s="49">
        <v>1</v>
      </c>
      <c r="E38" s="16">
        <f t="shared" si="4"/>
        <v>10.780000000000001</v>
      </c>
      <c r="F38" s="17"/>
      <c r="G38" s="3"/>
      <c r="H38" s="3"/>
      <c r="I38" s="3"/>
      <c r="J38" s="3"/>
      <c r="K38" s="3"/>
      <c r="L38" s="3"/>
    </row>
    <row r="39" spans="1:12" x14ac:dyDescent="0.25">
      <c r="A39" s="14" t="s">
        <v>48</v>
      </c>
      <c r="B39" s="14" t="s">
        <v>44</v>
      </c>
      <c r="C39" s="48">
        <v>20.79</v>
      </c>
      <c r="D39" s="49">
        <v>1</v>
      </c>
      <c r="E39" s="16">
        <f t="shared" si="4"/>
        <v>20.79</v>
      </c>
      <c r="F39" s="17"/>
      <c r="G39" s="3"/>
      <c r="H39" s="3"/>
      <c r="I39" s="3"/>
      <c r="J39" s="3"/>
      <c r="K39" s="3"/>
      <c r="L39" s="3"/>
    </row>
    <row r="40" spans="1:12" ht="15.75" x14ac:dyDescent="0.25">
      <c r="A40" s="14" t="s">
        <v>49</v>
      </c>
      <c r="B40" s="14" t="s">
        <v>50</v>
      </c>
      <c r="C40" s="48">
        <v>97.84</v>
      </c>
      <c r="D40" s="49">
        <v>0.5</v>
      </c>
      <c r="E40" s="16">
        <f t="shared" si="4"/>
        <v>48.92</v>
      </c>
      <c r="F40" s="17"/>
      <c r="G40" s="3"/>
      <c r="H40" s="3"/>
      <c r="I40" s="3"/>
      <c r="J40" s="3"/>
      <c r="K40" s="3"/>
      <c r="L40" s="3"/>
    </row>
    <row r="41" spans="1:12" ht="15.75" x14ac:dyDescent="0.25">
      <c r="A41" s="14" t="s">
        <v>51</v>
      </c>
      <c r="B41" s="14" t="s">
        <v>52</v>
      </c>
      <c r="C41" s="48">
        <v>5.24</v>
      </c>
      <c r="D41" s="49">
        <v>4</v>
      </c>
      <c r="E41" s="16">
        <f t="shared" si="4"/>
        <v>20.96</v>
      </c>
      <c r="F41" s="17"/>
      <c r="G41" s="3"/>
      <c r="H41" s="3"/>
      <c r="I41" s="3"/>
      <c r="J41" s="3"/>
      <c r="K41" s="3"/>
      <c r="L41" s="3"/>
    </row>
    <row r="42" spans="1:12" x14ac:dyDescent="0.25">
      <c r="A42" s="14" t="s">
        <v>53</v>
      </c>
      <c r="B42" s="14" t="s">
        <v>44</v>
      </c>
      <c r="C42" s="48">
        <v>12</v>
      </c>
      <c r="D42" s="49">
        <v>1</v>
      </c>
      <c r="E42" s="16">
        <f t="shared" si="4"/>
        <v>12</v>
      </c>
      <c r="F42" s="17"/>
      <c r="G42" s="3"/>
      <c r="H42" s="3"/>
      <c r="I42" s="3"/>
      <c r="J42" s="3"/>
      <c r="K42" s="3"/>
      <c r="L42" s="3"/>
    </row>
    <row r="43" spans="1:12" x14ac:dyDescent="0.25">
      <c r="A43" s="14" t="s">
        <v>54</v>
      </c>
      <c r="B43" s="14" t="s">
        <v>44</v>
      </c>
      <c r="C43" s="48"/>
      <c r="D43" s="49"/>
      <c r="E43" s="16">
        <f t="shared" si="4"/>
        <v>0</v>
      </c>
      <c r="F43" s="32"/>
      <c r="G43" s="3"/>
      <c r="H43" s="3"/>
      <c r="I43" s="3"/>
      <c r="J43" s="3"/>
      <c r="K43" s="3"/>
      <c r="L43" s="3"/>
    </row>
    <row r="44" spans="1:12" x14ac:dyDescent="0.25">
      <c r="A44" s="49"/>
      <c r="B44" s="49"/>
      <c r="C44" s="48"/>
      <c r="D44" s="49"/>
      <c r="E44" s="16">
        <f t="shared" si="4"/>
        <v>0</v>
      </c>
      <c r="F44" s="32"/>
      <c r="G44" s="3"/>
      <c r="H44" s="3"/>
      <c r="I44" s="3"/>
      <c r="J44" s="3"/>
      <c r="K44" s="3"/>
      <c r="L44" s="3"/>
    </row>
    <row r="45" spans="1:12" x14ac:dyDescent="0.25">
      <c r="A45" s="49"/>
      <c r="B45" s="49"/>
      <c r="C45" s="48"/>
      <c r="D45" s="49"/>
      <c r="E45" s="16">
        <f t="shared" si="4"/>
        <v>0</v>
      </c>
      <c r="F45" s="32"/>
      <c r="G45" s="3"/>
      <c r="H45" s="3"/>
      <c r="I45" s="3"/>
      <c r="J45" s="3"/>
      <c r="K45" s="3"/>
      <c r="L45" s="3"/>
    </row>
    <row r="46" spans="1:12" x14ac:dyDescent="0.25">
      <c r="A46" s="49"/>
      <c r="B46" s="49"/>
      <c r="C46" s="48"/>
      <c r="D46" s="49"/>
      <c r="E46" s="16">
        <f t="shared" si="4"/>
        <v>0</v>
      </c>
      <c r="F46" s="32"/>
      <c r="G46" s="3"/>
      <c r="H46" s="3"/>
      <c r="I46" s="3"/>
      <c r="J46" s="3"/>
      <c r="K46" s="3"/>
      <c r="L46" s="3"/>
    </row>
    <row r="47" spans="1:12" x14ac:dyDescent="0.25">
      <c r="A47" s="49"/>
      <c r="B47" s="49"/>
      <c r="C47" s="48"/>
      <c r="D47" s="49"/>
      <c r="E47" s="16">
        <f t="shared" si="4"/>
        <v>0</v>
      </c>
      <c r="F47" s="32"/>
      <c r="G47" s="3"/>
      <c r="H47" s="3"/>
      <c r="I47" s="3"/>
      <c r="J47" s="3"/>
      <c r="K47" s="3"/>
      <c r="L47" s="3"/>
    </row>
    <row r="48" spans="1:12" x14ac:dyDescent="0.25">
      <c r="A48" s="49"/>
      <c r="B48" s="49"/>
      <c r="C48" s="48"/>
      <c r="D48" s="49"/>
      <c r="E48" s="16">
        <f t="shared" si="4"/>
        <v>0</v>
      </c>
      <c r="F48" s="32"/>
      <c r="G48" s="3"/>
      <c r="H48" s="3"/>
      <c r="I48" s="3"/>
      <c r="J48" s="3"/>
      <c r="K48" s="3"/>
      <c r="L48" s="3"/>
    </row>
    <row r="49" spans="1:12" x14ac:dyDescent="0.25">
      <c r="A49" s="49"/>
      <c r="B49" s="49"/>
      <c r="C49" s="48"/>
      <c r="D49" s="49"/>
      <c r="E49" s="16">
        <f t="shared" si="4"/>
        <v>0</v>
      </c>
      <c r="F49" s="32"/>
      <c r="G49" s="3"/>
      <c r="H49" s="3"/>
      <c r="I49" s="3"/>
      <c r="J49" s="3"/>
      <c r="K49" s="3"/>
      <c r="L49" s="3"/>
    </row>
    <row r="50" spans="1:12" x14ac:dyDescent="0.25">
      <c r="A50" s="62" t="s">
        <v>69</v>
      </c>
      <c r="B50" s="62" t="s">
        <v>44</v>
      </c>
      <c r="C50" s="48">
        <v>100</v>
      </c>
      <c r="D50" s="49">
        <v>1</v>
      </c>
      <c r="E50" s="16">
        <f>C50*D50</f>
        <v>100</v>
      </c>
      <c r="F50" s="32"/>
      <c r="G50" s="3"/>
      <c r="H50" s="3"/>
      <c r="I50" s="3"/>
      <c r="J50" s="3"/>
      <c r="K50" s="3"/>
      <c r="L50" s="3"/>
    </row>
    <row r="51" spans="1:12" x14ac:dyDescent="0.25">
      <c r="A51" s="69" t="s">
        <v>55</v>
      </c>
      <c r="B51" s="70"/>
      <c r="C51" s="70"/>
      <c r="D51" s="70"/>
      <c r="E51" s="71">
        <f>SUM(E32:E50)</f>
        <v>364.90999999999997</v>
      </c>
      <c r="F51" s="17"/>
      <c r="G51" s="3"/>
      <c r="H51" s="3"/>
      <c r="I51" s="3"/>
      <c r="J51" s="3"/>
      <c r="K51" s="3"/>
      <c r="L51" s="3"/>
    </row>
    <row r="52" spans="1:12" x14ac:dyDescent="0.25">
      <c r="A52" s="3"/>
      <c r="B52" s="3"/>
      <c r="C52" s="3"/>
      <c r="D52" s="3"/>
      <c r="E52" s="17"/>
      <c r="F52" s="17"/>
      <c r="G52" s="3"/>
      <c r="H52" s="3"/>
      <c r="I52" s="3"/>
      <c r="J52" s="3"/>
      <c r="K52" s="3"/>
      <c r="L52" s="3"/>
    </row>
    <row r="53" spans="1:12" x14ac:dyDescent="0.25">
      <c r="A53" s="35" t="s">
        <v>62</v>
      </c>
      <c r="B53" s="36"/>
      <c r="C53" s="37"/>
      <c r="D53" s="37"/>
      <c r="E53" s="38">
        <f>E28+E51</f>
        <v>970.22300000000007</v>
      </c>
      <c r="F53" s="17"/>
      <c r="G53" s="3"/>
      <c r="H53" s="3"/>
      <c r="I53" s="3"/>
      <c r="J53" s="3"/>
      <c r="K53" s="3"/>
      <c r="L53" s="3"/>
    </row>
    <row r="54" spans="1:12" x14ac:dyDescent="0.25">
      <c r="A54" s="35" t="s">
        <v>70</v>
      </c>
      <c r="B54" s="36"/>
      <c r="C54" s="37"/>
      <c r="D54" s="37"/>
      <c r="E54" s="38">
        <f>(J7*H9)</f>
        <v>1125</v>
      </c>
      <c r="F54" s="39"/>
      <c r="G54" s="3"/>
      <c r="H54" s="3"/>
      <c r="I54" s="3"/>
      <c r="J54" s="3"/>
      <c r="K54" s="3"/>
      <c r="L54" s="3"/>
    </row>
    <row r="55" spans="1:12" x14ac:dyDescent="0.25">
      <c r="A55" s="35" t="s">
        <v>63</v>
      </c>
      <c r="B55" s="40"/>
      <c r="C55" s="41"/>
      <c r="D55" s="41"/>
      <c r="E55" s="42">
        <f>SUM(E54-E53)</f>
        <v>154.77699999999993</v>
      </c>
      <c r="F55" s="3"/>
      <c r="G55" s="3"/>
      <c r="H55" s="3"/>
      <c r="I55" s="3"/>
      <c r="J55" s="3"/>
      <c r="K55" s="3"/>
      <c r="L55" s="3"/>
    </row>
    <row r="56" spans="1:1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ht="15.75" x14ac:dyDescent="0.25">
      <c r="A57" s="4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ht="15.75" x14ac:dyDescent="0.25">
      <c r="A58" s="43" t="s">
        <v>56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ht="15.75" x14ac:dyDescent="0.25">
      <c r="A59" s="4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ht="15.75" x14ac:dyDescent="0.25">
      <c r="A60" s="43" t="s">
        <v>57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3"/>
      <c r="B61" s="3"/>
      <c r="C61" s="3"/>
      <c r="D61" s="3"/>
      <c r="E61" s="3"/>
      <c r="F61" s="39"/>
      <c r="G61" s="3"/>
      <c r="H61" s="3"/>
      <c r="I61" s="3"/>
      <c r="J61" s="3"/>
      <c r="K61" s="3"/>
      <c r="L61" s="3"/>
    </row>
    <row r="62" spans="1:12" ht="15.75" x14ac:dyDescent="0.25">
      <c r="A62" s="43" t="s">
        <v>58</v>
      </c>
      <c r="B62" s="44"/>
      <c r="C62" s="44"/>
      <c r="D62" s="44"/>
      <c r="E62" s="39"/>
      <c r="F62" s="3"/>
      <c r="G62" s="3"/>
      <c r="H62" s="3"/>
      <c r="I62" s="3"/>
      <c r="J62" s="3"/>
      <c r="K62" s="3"/>
      <c r="L62" s="3"/>
    </row>
    <row r="63" spans="1:12" x14ac:dyDescent="0.25">
      <c r="A63" s="3" t="s">
        <v>59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</sheetData>
  <pageMargins left="0.7" right="0.7" top="0.75" bottom="0.75" header="0.3" footer="0.3"/>
  <ignoredErrors>
    <ignoredError sqref="E10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FA1395706689408624B19AE0A5FCC5" ma:contentTypeVersion="4" ma:contentTypeDescription="Create a new document." ma:contentTypeScope="" ma:versionID="9a827de13cb1d24030ecaa4ba21fb37e">
  <xsd:schema xmlns:xsd="http://www.w3.org/2001/XMLSchema" xmlns:xs="http://www.w3.org/2001/XMLSchema" xmlns:p="http://schemas.microsoft.com/office/2006/metadata/properties" xmlns:ns3="f0b49d49-c6f3-4515-a569-bf7c2e7e0c6e" targetNamespace="http://schemas.microsoft.com/office/2006/metadata/properties" ma:root="true" ma:fieldsID="8d22cde75a7d1f43c73e2e653775279c" ns3:_="">
    <xsd:import namespace="f0b49d49-c6f3-4515-a569-bf7c2e7e0c6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b49d49-c6f3-4515-a569-bf7c2e7e0c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BB9491E-09E9-457A-B13B-5B93DA9469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b49d49-c6f3-4515-a569-bf7c2e7e0c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E8F72A-2DB2-4A5B-87DF-72204F383C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32D677-5741-4BCE-BE80-BA75AF7ACAD9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elements/1.1/"/>
    <ds:schemaRef ds:uri="http://purl.org/dc/dcmitype/"/>
    <ds:schemaRef ds:uri="f0b49d49-c6f3-4515-a569-bf7c2e7e0c6e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Estimated</vt:lpstr>
      <vt:lpstr>Actual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Nate Bruce</dc:creator>
  <cp:lastModifiedBy>Nathaniel Bruce</cp:lastModifiedBy>
  <cp:lastPrinted>2022-02-02T21:29:52Z</cp:lastPrinted>
  <dcterms:created xsi:type="dcterms:W3CDTF">2022-02-01T14:43:40Z</dcterms:created>
  <dcterms:modified xsi:type="dcterms:W3CDTF">2022-02-28T13:02:16Z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0x010100F8FA1395706689408624B19AE0A5FCC5</vt:lpwstr>
  </property>
</Properties>
</file>